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60" firstSheet="1" activeTab="1"/>
  </bookViews>
  <sheets>
    <sheet name="Załącznik nr 8 " sheetId="1" state="hidden" r:id="rId1"/>
    <sheet name="wykaz mienia" sheetId="2" r:id="rId2"/>
  </sheets>
  <definedNames/>
  <calcPr fullCalcOnLoad="1"/>
</workbook>
</file>

<file path=xl/sharedStrings.xml><?xml version="1.0" encoding="utf-8"?>
<sst xmlns="http://schemas.openxmlformats.org/spreadsheetml/2006/main" count="597" uniqueCount="570">
  <si>
    <t xml:space="preserve">Przedmiot ubezpieczenia </t>
  </si>
  <si>
    <t xml:space="preserve">Lp. </t>
  </si>
  <si>
    <t xml:space="preserve">Nr 
inwentarzowy </t>
  </si>
  <si>
    <t xml:space="preserve">Wartość sumy 
ubezpieczenia </t>
  </si>
  <si>
    <t>Budynki i budowle</t>
  </si>
  <si>
    <t xml:space="preserve">PAKIET NR 1 - UBEZPIECZENIE MIENIA OD WSZYSTKICH RYZYK </t>
  </si>
  <si>
    <t>Zakład ubezpieczeń</t>
  </si>
  <si>
    <t>Ryzyko</t>
  </si>
  <si>
    <t>Data szkody</t>
  </si>
  <si>
    <t>Przedmiot</t>
  </si>
  <si>
    <t>Przyznane odszkodowanie</t>
  </si>
  <si>
    <t>Uniqa (Filar) Gdańsk</t>
  </si>
  <si>
    <t>Status</t>
  </si>
  <si>
    <t>Polisa od</t>
  </si>
  <si>
    <t>Polisa do</t>
  </si>
  <si>
    <t>Numer szkody</t>
  </si>
  <si>
    <t>Numer polisy</t>
  </si>
  <si>
    <t>Rezerwa</t>
  </si>
  <si>
    <t>AC\Uszkodzenie</t>
  </si>
  <si>
    <t>W</t>
  </si>
  <si>
    <t>1659/S/2011/TC</t>
  </si>
  <si>
    <t>338-A396726</t>
  </si>
  <si>
    <t xml:space="preserve"> Uszkodzenie pojazdu Fiat Panda GD8239R w wyniku kolizji , szkoda z AC</t>
  </si>
  <si>
    <t>511/S/2012/PC</t>
  </si>
  <si>
    <t xml:space="preserve"> GD3949A, YARIS, zderzak, chłodnica, tłumik</t>
  </si>
  <si>
    <t>CZ</t>
  </si>
  <si>
    <t>580/S/2012/SW</t>
  </si>
  <si>
    <t>338-A406063</t>
  </si>
  <si>
    <t xml:space="preserve"> Uszkodzenie samochodu Hyundai GD622CS podczas parkowania</t>
  </si>
  <si>
    <t>OC komunikacyjne\Majątkowe</t>
  </si>
  <si>
    <t>1423/S/2011/JK</t>
  </si>
  <si>
    <t>348-A138363</t>
  </si>
  <si>
    <t xml:space="preserve"> Uszkodzenie lampy przy ul. Piastowskiej 104 przez pojazd o nr rej. GD 2571M</t>
  </si>
  <si>
    <t>1359/S/2011/TC</t>
  </si>
  <si>
    <t>338-A396745</t>
  </si>
  <si>
    <t xml:space="preserve"> VW T5 GD737CS. Uszkodzenie drzwi podczas postoju.</t>
  </si>
  <si>
    <t>Załącznik nr 6 Zestawienie szkód komunikacyjnych w latach 2007-2012</t>
  </si>
  <si>
    <t>ZADANIE NR 1- UBEZPIECZENIA MIENIA</t>
  </si>
  <si>
    <t>Data odbioru obiektu</t>
  </si>
  <si>
    <t>Myjnia samochodowa Aport Akt not.A/4250/2000</t>
  </si>
  <si>
    <t>ŚT/ZUOS/2/1</t>
  </si>
  <si>
    <t>Linia Kablowa doprowa. zasilania w rejon wagi</t>
  </si>
  <si>
    <t>ŚT/ZUOS/2/2</t>
  </si>
  <si>
    <t>Stacja Transformatowa Słupkowa STS pu 20/400</t>
  </si>
  <si>
    <t>ŚT/ZUOS/2/3</t>
  </si>
  <si>
    <t>Przyłącze wodociągowe do kontenera socjalnego</t>
  </si>
  <si>
    <t>ŚT/ZUOS/2/4</t>
  </si>
  <si>
    <t>Modernizacja Drogi wew.z płyt1178m2 M/117/10/2001</t>
  </si>
  <si>
    <t>ŚT/ZUOS/2/5</t>
  </si>
  <si>
    <t>Chwytak odpadów 100 przęseł</t>
  </si>
  <si>
    <t>ŚT/ZUOS/2/6</t>
  </si>
  <si>
    <t>Ogrodzenie Brama Wyjazdowa Samonośna</t>
  </si>
  <si>
    <t>ŚT/ZUOS/2/7</t>
  </si>
  <si>
    <t>Waga najazdowa WS 18,60 B</t>
  </si>
  <si>
    <t>ŚT/ZUOS/3/6</t>
  </si>
  <si>
    <t>Plac Składowy utwardzony 6,500 M2</t>
  </si>
  <si>
    <t>ŚT/ZUOS/2/8</t>
  </si>
  <si>
    <t>Oświetlenie zewnętrzne na terenie składowiska</t>
  </si>
  <si>
    <t>ŚT/ZUOS/2/9</t>
  </si>
  <si>
    <t>Kwatery do składowania odpadów</t>
  </si>
  <si>
    <t>ŚT/ZUOS/2/10</t>
  </si>
  <si>
    <t>Rynna odpływowa z koryt betonowych 32,5MB</t>
  </si>
  <si>
    <t>ŚT/ZUOS/2/11</t>
  </si>
  <si>
    <t>Rurociąg FI150 pod drogą do kwatery nr1</t>
  </si>
  <si>
    <t>ŚT/ZUOS/2/12</t>
  </si>
  <si>
    <t>Drenaż odwadniający w kwaterze nr 2</t>
  </si>
  <si>
    <t>ŚT/ZUOS/2/13</t>
  </si>
  <si>
    <t>Droga dojazdowa do składowiska</t>
  </si>
  <si>
    <t>ŚT/ZUOS/2/14</t>
  </si>
  <si>
    <t>Ogrodzenie Brama przesówna</t>
  </si>
  <si>
    <t>ŚT/ZUOS/2/15</t>
  </si>
  <si>
    <t>Projektor HITACGI CPS318</t>
  </si>
  <si>
    <t>ŚT/ZUOS/3/11</t>
  </si>
  <si>
    <t>Kamera Cyfrowa TRV 22E</t>
  </si>
  <si>
    <t>ŚT/ZUOS/3/12</t>
  </si>
  <si>
    <t>Wiata zaplecza technicznego</t>
  </si>
  <si>
    <t>ŚT/ZUOS/2/16</t>
  </si>
  <si>
    <t>Ststem monitoringu wizyjnego Z3257/07/2005</t>
  </si>
  <si>
    <t>ŚT/ZUOS/3/14</t>
  </si>
  <si>
    <t>Klimatyzator przenośny 805408</t>
  </si>
  <si>
    <t>ŚT/ZUOS/3/15</t>
  </si>
  <si>
    <t>Wały osłonowe</t>
  </si>
  <si>
    <t>ŚT/ZUOS/2/17</t>
  </si>
  <si>
    <t>Drogi wewnętrzne</t>
  </si>
  <si>
    <t>ŚT/ZUOS/2/18</t>
  </si>
  <si>
    <t>Aparat cyfrowy CANON S3 IS POWERSHOT</t>
  </si>
  <si>
    <t>ŚT/ZUOS/3/18</t>
  </si>
  <si>
    <t>Inwest. w obcym śr.trwałym</t>
  </si>
  <si>
    <t>ŚT/ZUOS/2/19</t>
  </si>
  <si>
    <t>Zbiornik na beczki Z3219/07/2007</t>
  </si>
  <si>
    <t>ŚT/ZUOS/3/20</t>
  </si>
  <si>
    <t>Zbiornik na beczki Z3256/08/2007</t>
  </si>
  <si>
    <t>ŚT/ZUOS/3/21</t>
  </si>
  <si>
    <t>Osłony piezometrów</t>
  </si>
  <si>
    <t>ŚT/ZUOS/2/21</t>
  </si>
  <si>
    <t>Meble biurowe Z3085/03/2009</t>
  </si>
  <si>
    <t>ŚT/ZUOS/5/16</t>
  </si>
  <si>
    <t>Sprężarka tłokowa Sp 650/11/270</t>
  </si>
  <si>
    <t>ŚT/ZUOS/3/31</t>
  </si>
  <si>
    <t>System Grzewczy EBER D2/24C AIRTRONIC</t>
  </si>
  <si>
    <t>ŚT/ZUOS/3/32</t>
  </si>
  <si>
    <t>Kontenery</t>
  </si>
  <si>
    <t>ŚT/ZUOS/3/35</t>
  </si>
  <si>
    <t>Centrala telef., sieć LAN</t>
  </si>
  <si>
    <t>ŚT/ZUOS/3/37</t>
  </si>
  <si>
    <t>Inwestycja w obce śr trwałe-SZO</t>
  </si>
  <si>
    <t>ŚT/ZUOS/2/22</t>
  </si>
  <si>
    <t>Zasilenie pompy wód odciekowych z kwatery</t>
  </si>
  <si>
    <t>ŚT/ZUOS/2/23</t>
  </si>
  <si>
    <t>Przewód zasilający do kontenera kontrolnego</t>
  </si>
  <si>
    <t>ŚT/ZUOS/2/24</t>
  </si>
  <si>
    <t>Kamień 16-32-podwyższenie studni odgazowujących</t>
  </si>
  <si>
    <t>ŚT/ZUOS/5/19</t>
  </si>
  <si>
    <t>Komputery Vostro 3700 INTEL Core 2szt.</t>
  </si>
  <si>
    <t>ŚT/ZUOS/3/38</t>
  </si>
  <si>
    <t>Zbiornik wodny PPOŻ</t>
  </si>
  <si>
    <t>ŚT/ZUOS/2/25</t>
  </si>
  <si>
    <t>Instal.odprow.wody odciekowe ze składowiska</t>
  </si>
  <si>
    <t>ŚT/ZUOS/2/26</t>
  </si>
  <si>
    <t>PLAC odbioru SZO</t>
  </si>
  <si>
    <t>ŚT/ZUOS/2/27</t>
  </si>
  <si>
    <t>Pojemniki do segregacji odpadów SZO</t>
  </si>
  <si>
    <t>ŚT/ZUOS/3/39</t>
  </si>
  <si>
    <t>MOTOPOMPA QP-402 S</t>
  </si>
  <si>
    <t>ŚT/ZUOS/3/40</t>
  </si>
  <si>
    <t>Kontenery biurowe 2 szt.</t>
  </si>
  <si>
    <t>ŚT/ZUOS/3/41</t>
  </si>
  <si>
    <t>oprogramowanie Symfonia</t>
  </si>
  <si>
    <t>WNiP/ZUOS/10/20</t>
  </si>
  <si>
    <t>Laptop Vistro3750/i5</t>
  </si>
  <si>
    <t>ŚT/ZUOS/3/43</t>
  </si>
  <si>
    <t>kontener biurowy-Składowsko Ropuchy</t>
  </si>
  <si>
    <t>ŚT/ZUOS/3/44</t>
  </si>
  <si>
    <t>Komputer 17-2600/8GB/HDD+ Monitor</t>
  </si>
  <si>
    <t>ŚT/ZUOS/3/46</t>
  </si>
  <si>
    <t>serwer + oprogramowanie</t>
  </si>
  <si>
    <t>ŚT/ZUOS/3/49</t>
  </si>
  <si>
    <t>Tablica informacyjna</t>
  </si>
  <si>
    <t>ŚT/POIiŚ/ZUOS/1/1</t>
  </si>
  <si>
    <t>ŚT/POIiŚ/ZUOS/1/2</t>
  </si>
  <si>
    <t>Urządzenie wielofunkcyjne Toshiba-e-Studio</t>
  </si>
  <si>
    <t>ŚT/POIiŚ/ZUOS/1/3</t>
  </si>
  <si>
    <t>Zestaw komputerowy przenośny DELL</t>
  </si>
  <si>
    <t>ŚT/POIiŚ/ZUOS/1/4</t>
  </si>
  <si>
    <t>ŚT/POIiŚ/ZUOS/1/5</t>
  </si>
  <si>
    <t>ŚT/POIiŚ/ZUOS/1/6</t>
  </si>
  <si>
    <t>ŚT/POIiŚ/ZUOS/1/7</t>
  </si>
  <si>
    <t>Zestaw komputerowy przenośny Toshiba</t>
  </si>
  <si>
    <t>ŚT/POIiŚ/ZUOS/1/8</t>
  </si>
  <si>
    <t>ŚT/POIiŚ/ZUOS/1/9</t>
  </si>
  <si>
    <t>Kompaktor POIiŚ</t>
  </si>
  <si>
    <t>ŚT/POIiŚ/ZUOS/1/10</t>
  </si>
  <si>
    <t>Kwatera o pow. 11,7 ha i chłonności 639750m3</t>
  </si>
  <si>
    <t>ŚT/POIiŚ/ZUOS/1/11</t>
  </si>
  <si>
    <t>Pompownia wód odciekowych WILO EMU typ FA05.32RFE</t>
  </si>
  <si>
    <t>ŚT/POIiŚ/ZUOS/1/12</t>
  </si>
  <si>
    <t>MUR OPOROWY żelbetowy dł5,0m i gr0,25m ze schodam</t>
  </si>
  <si>
    <t>ŚT/POIiŚ/ZUOS/1/13</t>
  </si>
  <si>
    <t>CHODNIK z płyt 05x0,5m 10,9m2 ze schodami terenow</t>
  </si>
  <si>
    <t>ŚT/POIiŚ/ZUOS/1/14</t>
  </si>
  <si>
    <t>Odgazowanie Składowiska- 11studni z rur stalowych</t>
  </si>
  <si>
    <t>ŚT/POIiŚ/ZUOS/1/15</t>
  </si>
  <si>
    <t>ZBIORNIK RETENCYJNY WÓD ODCIEKOWYCH518,16m2 460m3</t>
  </si>
  <si>
    <t>ŚT/POIiŚ/ZUOS/1/16</t>
  </si>
  <si>
    <t>Droga przeciwpożarowa -z tłucznia gr0,2m pow4148m</t>
  </si>
  <si>
    <t>ŚT/POIiŚ/ZUOS/1/17</t>
  </si>
  <si>
    <t>Droga Zjazdowa do niecki z platformą pow.886,36m2</t>
  </si>
  <si>
    <t>ŚT/POIiŚ/ZUOS/1/18</t>
  </si>
  <si>
    <t>STUDNIE PIEZOMETRYCZNE P2 I P3 dług.68m</t>
  </si>
  <si>
    <t>ŚT/POIiŚ/ZUOS/1/20</t>
  </si>
  <si>
    <t>Spycharka gąsienicowa LIEBHERR 1 SZT.</t>
  </si>
  <si>
    <t>ŚT/POIiŚ/ZUOS/1/21</t>
  </si>
  <si>
    <t>MC 50 CLASSIC Zamiatarka z funkcją zwilżania</t>
  </si>
  <si>
    <t>ŚT/POIiŚ/ZUOS/2/22</t>
  </si>
  <si>
    <t>HP EliteBook 8570p Laptop+oprogramownie</t>
  </si>
  <si>
    <t>ŚT/ZUOS/3/51</t>
  </si>
  <si>
    <t>HP EliteBook 8570p Laptop + oprogramowanie</t>
  </si>
  <si>
    <t>ŚT/ZUOS/3/52</t>
  </si>
  <si>
    <t>Ładowarka kołowa teleskopowa MANITOUMTL 845120LSU</t>
  </si>
  <si>
    <t>ŚT/POIiŚ/ZUOS/1/23</t>
  </si>
  <si>
    <t>Ładowarka kołowa czołowa HITACHI ZW 220-2 szt</t>
  </si>
  <si>
    <t>ŚT/POIiŚ/ZUOS/1/24</t>
  </si>
  <si>
    <t>ładowarka kołowa czołowa HITACHI ZW 250-2szt</t>
  </si>
  <si>
    <t>ŚT/POIiŚ/ZUOS/1/25</t>
  </si>
  <si>
    <t>Ładowarka kołowa JCB 3CX Turbo</t>
  </si>
  <si>
    <t>ŚT/POIiŚ/ZUOS/1/26</t>
  </si>
  <si>
    <t>Wózek widłowy z napędem spalinowym HYSTER H2.OFT</t>
  </si>
  <si>
    <t>ŚT/POIiŚ/ZUOS/1/27</t>
  </si>
  <si>
    <t>Wózek widłowy z napędem spalinowy HYSTER H2.OFT</t>
  </si>
  <si>
    <t>ŚT/POIiŚ/ZUOS/1/28</t>
  </si>
  <si>
    <t>Ciągnik rolniczy ONION 13.4 Crystal</t>
  </si>
  <si>
    <t>ŚT/POIiŚ/ZUOS/1/29</t>
  </si>
  <si>
    <t>Beczka asenizacyjna T-544/3 POMOT-Chojna</t>
  </si>
  <si>
    <t>ŚT/POIiŚ/ZUOS/1/30</t>
  </si>
  <si>
    <t>Przyczepa Rolnicza TP 610 PRONAR - 2 sztuki</t>
  </si>
  <si>
    <t>ŚT/POIiŚ/ZUOS/1/31</t>
  </si>
  <si>
    <t>Piaskarka SAHARA 240samo załadowcza SAMASZ</t>
  </si>
  <si>
    <t>ŚT/POIiŚ/ZUOS/1/32</t>
  </si>
  <si>
    <t>Kosiarka rotacyjna Z010/2-2,10m SAMASZ</t>
  </si>
  <si>
    <t>ŚT/POIiŚ/ZUOS/1/33</t>
  </si>
  <si>
    <t>Pług wirnikowy TORNADO 250-2,5m SAMASZ</t>
  </si>
  <si>
    <t>ŚT/POIiŚ/ZUOS/1/34</t>
  </si>
  <si>
    <t>Zamiatarka BEMA 20-230mm BEMA-POL</t>
  </si>
  <si>
    <t>ŚT/POIiŚ/ZUOS/1/35</t>
  </si>
  <si>
    <t xml:space="preserve">Urządzenia Techniczne i maszyny </t>
  </si>
  <si>
    <t>inne środki trwałe</t>
  </si>
  <si>
    <t>WNiP</t>
  </si>
  <si>
    <t>suma:</t>
  </si>
  <si>
    <r>
      <t xml:space="preserve">Załącznik nr 2 do SIWZ: </t>
    </r>
    <r>
      <rPr>
        <sz val="11"/>
        <rFont val="Czcionka tekstu podstawowego"/>
        <family val="0"/>
      </rPr>
      <t>Wykaz mienia</t>
    </r>
  </si>
  <si>
    <t>Środki POIiŚ</t>
  </si>
  <si>
    <t>ODKURZACZ GHIBLI AZ 35 2,2 Kw 400 V</t>
  </si>
  <si>
    <t>SZAFA (jasny grafit M-17 - jedno skrzydło lustro)</t>
  </si>
  <si>
    <t>MEBLE KUCHENNE</t>
  </si>
  <si>
    <t>ZAMIATARKA PRONAR AGATA ZM-2000</t>
  </si>
  <si>
    <t>ZABUDOWA POMIESZCZENIA REGAŁAMI SYST. LITREG 6.3.</t>
  </si>
  <si>
    <t>RUSZTOWANIE</t>
  </si>
  <si>
    <t>KAMERA TERMOWIZYJNA</t>
  </si>
  <si>
    <t>DRZWI SUWANE</t>
  </si>
  <si>
    <t>GABLOTA WITRYNA - 3 szt.</t>
  </si>
  <si>
    <t>ŚT/ZUOS/5/34</t>
  </si>
  <si>
    <t>ŚT/ZUOS/5/35</t>
  </si>
  <si>
    <t>ŚT/ZUOS/5/39</t>
  </si>
  <si>
    <t>ŚT/ZUOS/5/37</t>
  </si>
  <si>
    <t>ŚT/ZUOS/5/38</t>
  </si>
  <si>
    <t>ŚT/ZUOS/2/28</t>
  </si>
  <si>
    <t>ŚT/ZUOS/5/40</t>
  </si>
  <si>
    <t>PRZYCZEPA CIĘŻAROWA DO PRZEWOZU KONTENERÓW</t>
  </si>
  <si>
    <t>SAMOCHÓD CIĘŻAROWY HAKOWIEC HZ 20R MAN</t>
  </si>
  <si>
    <t>ŁADOWARKA KOŁOWA CZOŁOWA JCB 427 HT T4</t>
  </si>
  <si>
    <t>AGREGAT PRĄDOTWÓRCZY FV1054ER-001136/2014</t>
  </si>
  <si>
    <t>DESZCZOWNIA SZPULOWA BAUER - 02XS40096</t>
  </si>
  <si>
    <t>WÓZEK PALETOWY Z WAGĄ</t>
  </si>
  <si>
    <t>MYJKA CIŚNIENIOWA HDS 2000 SUPER</t>
  </si>
  <si>
    <t>WÓZEK TRANSPORTOWY</t>
  </si>
  <si>
    <t>WÓZEK PALETOWY 2,5 Mg - 2 szt.</t>
  </si>
  <si>
    <t>WAGA NAJAZDOWA O WYM 1500x1500 MM KPZ 2 DN - 3 szt.</t>
  </si>
  <si>
    <t>WAGA PLATFORMOWA OHUAUS</t>
  </si>
  <si>
    <t>KONTENERY 32m3 - 4 szt.</t>
  </si>
  <si>
    <t>KONTENERY 20m3 - 2 szt.</t>
  </si>
  <si>
    <t>KONTENERY 8m3 - 4 szt.</t>
  </si>
  <si>
    <t>KONTENERY 2m3 - 2 szt.</t>
  </si>
  <si>
    <t>KONTENERY 1,2m3 - 8 szt.</t>
  </si>
  <si>
    <t>POJEMNIKI SKŁADANE NA PALECIE EURO - 30 szt.</t>
  </si>
  <si>
    <t>POJEMNIKI NA ODPADY NIEBEZPIECZNE - 4 szt.</t>
  </si>
  <si>
    <t>WANNA OCIEKOWA</t>
  </si>
  <si>
    <t>KONTENER NA ODPADY NIEBEZPIECZNE</t>
  </si>
  <si>
    <t>URZĄDZENIE DO FREONU</t>
  </si>
  <si>
    <t>SEPARATOR TETRA PACK</t>
  </si>
  <si>
    <t>ROZRYWARKA DO WORKÓW</t>
  </si>
  <si>
    <t>WÓZEK WIDŁOWY HYSTER H2.0FT - nr ser N177B01976M</t>
  </si>
  <si>
    <t>WÓZEK WIDŁOWY HYSTER H2.0FT - nr ser N177B0203M</t>
  </si>
  <si>
    <t>KRUSZARKA</t>
  </si>
  <si>
    <t>ŚT/POIiŚ/ZUOS/1/136</t>
  </si>
  <si>
    <t>ŚT/POIiŚ/ZUOS/1/137</t>
  </si>
  <si>
    <t>ŚT/POIiŚ/ZUOS/1/138</t>
  </si>
  <si>
    <t>ŚT/POIiŚ/ZUOS/1/139</t>
  </si>
  <si>
    <t>ŚT/POIiŚ/ZUOS/1/140</t>
  </si>
  <si>
    <t>ŚT/POIiŚ/ZUOS/1/141</t>
  </si>
  <si>
    <t>ŚT/POIiŚ/ZUOS/1/142</t>
  </si>
  <si>
    <t>ŚT/POIiŚ/ZUOS/1/143</t>
  </si>
  <si>
    <t>ŚT/POIiŚ/ZUOS/1/144</t>
  </si>
  <si>
    <t>ŚT/POIiŚ/ZUOS/1/145</t>
  </si>
  <si>
    <t>ŚT/POIiŚ/ZUOS/1/146</t>
  </si>
  <si>
    <t>ŚT/POIiŚ/ZUOS/1/147</t>
  </si>
  <si>
    <t>ŚT/POIiŚ/ZUOS/1/148</t>
  </si>
  <si>
    <t>ŚT/POIiŚ/ZUOS/1/149</t>
  </si>
  <si>
    <t>ŚT/POIiŚ/ZUOS/1/150</t>
  </si>
  <si>
    <t>ŚT/POIiŚ/ZUOS/1/151</t>
  </si>
  <si>
    <t>ŚT/POIiŚ/ZUOS/1/152</t>
  </si>
  <si>
    <t>ŚT/POIiŚ/ZUOS/1/153</t>
  </si>
  <si>
    <t>ŚT/POIiŚ/ZUOS/1/154</t>
  </si>
  <si>
    <t>ŚT/POIiŚ/ZUOS/1/155</t>
  </si>
  <si>
    <t>ŚT/POIiŚ/ZUOS/1/156</t>
  </si>
  <si>
    <t>ŚT/POIiŚ/ZUOS/1/167</t>
  </si>
  <si>
    <t>ŚT/POIiŚ/ZUOS/1/168</t>
  </si>
  <si>
    <t>ŚT/POIiŚ/ZUOS/1/169</t>
  </si>
  <si>
    <t>ŚT/POIiŚ/ZUOS/1/170</t>
  </si>
  <si>
    <t>ŚT/POIiŚ/ZUOS/1/171</t>
  </si>
  <si>
    <t xml:space="preserve">Portiernia - wagownia </t>
  </si>
  <si>
    <t xml:space="preserve">Segment przyjmowania odpadów od dostawców indywidualnych </t>
  </si>
  <si>
    <t>Kontenerowy magazyn odpadów niebezpiecznych wraz z wyposażeniem</t>
  </si>
  <si>
    <t>Myjnia najazdowa kół i podwozi samochodowych</t>
  </si>
  <si>
    <t>Budynek administracyjny wraz z instalacjami</t>
  </si>
  <si>
    <t>Mebele, AGD - wyposażenie - budynek administracyjny</t>
  </si>
  <si>
    <t>Komputery  - wyposażenie  - budynek administracyjny</t>
  </si>
  <si>
    <t>Hala sortowni odpadów</t>
  </si>
  <si>
    <t>Wyposażenie - hala sortowni odpadów</t>
  </si>
  <si>
    <t>Magazyny (boksy) odpadów wydzielonych w sortowni</t>
  </si>
  <si>
    <t>Hala instalacji intensywnej stabilizacji/kompostowania</t>
  </si>
  <si>
    <t>Biofiltr instalacji stabilizacji /kompostowania</t>
  </si>
  <si>
    <t xml:space="preserve">Plac kompostowania odpadów zielonych z boksami </t>
  </si>
  <si>
    <t>Plac dojrzewnia stabilizatu</t>
  </si>
  <si>
    <t>Magazyn odpadów niebezpiecznych</t>
  </si>
  <si>
    <t>Meble warsztatowe - magazyn odpadów niebezpiecznych</t>
  </si>
  <si>
    <t>Komputer - magazyn odpadów niebezpiecznych</t>
  </si>
  <si>
    <t>Hala demontażu odpadów wielkogabarytowych - sprzętu RTV, AGD, warsztatu oraz zaplecza socjalnego</t>
  </si>
  <si>
    <t>Wyposażenie warsztatu - hala demontażu odpadów wielkogabarytowych</t>
  </si>
  <si>
    <t>Wyposażenie socjalne - hala demontażu odpadów wielkogabarytowych</t>
  </si>
  <si>
    <t>Segment magazynowania i rozdrabniania odpadów wielkogabarytowych</t>
  </si>
  <si>
    <t>Budynek garażowo - warsztatowy</t>
  </si>
  <si>
    <t>Wyposażenie - budynek garażowo-warsztatowy</t>
  </si>
  <si>
    <t>Garaż dla kompaktora i spycharki</t>
  </si>
  <si>
    <t>Myjnia płytowa kontenerów i sprzętu transportowego</t>
  </si>
  <si>
    <t>Stacja paliw / zbiornik paliw</t>
  </si>
  <si>
    <t>Zbiornik podczyszczonych wód opadowych z placów i ulic</t>
  </si>
  <si>
    <t>Zbiornik przeciwpożarowy</t>
  </si>
  <si>
    <t>Pompownia przeciwpożarowa</t>
  </si>
  <si>
    <t>Osadnik z separatorem</t>
  </si>
  <si>
    <t>Pompownia ze zbiornikiem wód opadowych przeznaczonych do nawilżania</t>
  </si>
  <si>
    <t>Pompownia ścieków sanitarnych i technologicznych</t>
  </si>
  <si>
    <t>Parking samochodów osobowych</t>
  </si>
  <si>
    <t>Stacja transformatorowa z rozdzielnią główną nn</t>
  </si>
  <si>
    <t>Studnia wodomierzowa</t>
  </si>
  <si>
    <t>Pompownia wód deszczowych</t>
  </si>
  <si>
    <t>Ogrodzenie terenu zakładu</t>
  </si>
  <si>
    <t>Drogi i place manewrowe oraz chodniki</t>
  </si>
  <si>
    <t>Odcinek drogi do przebudowy od ul. Rokickiej do Wjazdu głównego</t>
  </si>
  <si>
    <t>Sieć wodociągowa z przyłączeniem do sieci miejskiej</t>
  </si>
  <si>
    <t>Sieć kanalizacji sanitarno-technologicznej z przyłączeniem do kanalizacji miejskiej</t>
  </si>
  <si>
    <t>Sieć kanalizacji deszczowej z dróg, placów, dachów obiektów budowlanych</t>
  </si>
  <si>
    <t>Sieć hydrantowa</t>
  </si>
  <si>
    <t>Sieci    elektryczne,    slaboprądowa,    AKPiA,    oświetlenie    zakładu,    instalacje odgromowe</t>
  </si>
  <si>
    <t>Agregat prądotwórczy</t>
  </si>
  <si>
    <t>Sieci cieplne</t>
  </si>
  <si>
    <t>Rębarka</t>
  </si>
  <si>
    <t>Bramka dozymetryczna</t>
  </si>
  <si>
    <t xml:space="preserve">Waga wjazdowa + waga wyjazdowa 3x18m </t>
  </si>
  <si>
    <t>Sito bębnowe i odpowiednia grupa przenośników - sortownia (technologia)</t>
  </si>
  <si>
    <t>Przenośniki segmentu nadawy i doprowadzające do sita oraz kabiny wstepnej segregacji - sortownia (technologia)</t>
  </si>
  <si>
    <t>Urządzenia dla segmentu automatycznej segregacji - cz. I - sortownia (technologia)</t>
  </si>
  <si>
    <t>Urządzenia dla segmentu automatycznej segregacji - cz. II - sortownia (technologia)</t>
  </si>
  <si>
    <t>Urządzenia dla segmentu doczyszczania - sortownia (technologia)</t>
  </si>
  <si>
    <t xml:space="preserve">Urządzenia dla segementu prasowania odpadów, instalacja wentylacji oraz pozostałe urządzenia linii i konstrukcje stalowe - sortownia (technologia) </t>
  </si>
  <si>
    <t>System zasilania i sterowania urządzeń linii sortowniczej - sortownia (technologia)</t>
  </si>
  <si>
    <t>Szyny i urządzenia załadunku kompostowni - kompostownia (technologia)</t>
  </si>
  <si>
    <t>Przerzucarka Biofix i wóz przejezdny - kompostownia (technologia)</t>
  </si>
  <si>
    <t>Urządzenia systemu wyładunku - kompostownia (technologia)</t>
  </si>
  <si>
    <t>System wentylacji i wyposażenie centrali wentylacyjnej oraz system instalacji wodnej - kompostownia (technologia)</t>
  </si>
  <si>
    <t>System zasilania i sterowania kompostowni - kompostownia (technologia)</t>
  </si>
  <si>
    <t>Rozdrabniarka</t>
  </si>
  <si>
    <t>Mobilne sito obrotowe</t>
  </si>
  <si>
    <t>ŚT/POIiŚ/ZUOS/1/70</t>
  </si>
  <si>
    <t>ŚT/POIiŚ/ZUOS/1/71</t>
  </si>
  <si>
    <t>ŚT/POIiŚ/ZUOS/1/72</t>
  </si>
  <si>
    <t>ŚT/POIiŚ/ZUOS/1/73</t>
  </si>
  <si>
    <t>ŚT/POIiŚ/ZUOS/1/74</t>
  </si>
  <si>
    <t>ŚT/POIiŚ/ZUOS/1/75</t>
  </si>
  <si>
    <t>ŚT/POIiŚ/ZUOS/1/76</t>
  </si>
  <si>
    <t>ŚT/POIiŚ/ZUOS/1/77</t>
  </si>
  <si>
    <t>ŚT/POIiŚ/ZUOS/1/78</t>
  </si>
  <si>
    <t>ŚT/POIiŚ/ZUOS/1/79</t>
  </si>
  <si>
    <t>ŚT/POIiŚ/ZUOS/1/80</t>
  </si>
  <si>
    <t>ŚT/POIiŚ/ZUOS/1/81</t>
  </si>
  <si>
    <t>ŚT/POIiŚ/ZUOS/1/82</t>
  </si>
  <si>
    <t>ŚT/POIiŚ/ZUOS/1/83</t>
  </si>
  <si>
    <t>ŚT/POIiŚ/ZUOS/1/84</t>
  </si>
  <si>
    <t>ŚT/POIiŚ/ZUOS/1/85</t>
  </si>
  <si>
    <t>ŚT/POIiŚ/ZUOS/1/86</t>
  </si>
  <si>
    <t>ŚT/POIiŚ/ZUOS/1/87</t>
  </si>
  <si>
    <t>ŚT/POIiŚ/ZUOS/1/88</t>
  </si>
  <si>
    <t>ŚT/POIiŚ/ZUOS/1/89</t>
  </si>
  <si>
    <t>ŚT/POIiŚ/ZUOS/1/90</t>
  </si>
  <si>
    <t>ŚT/POIiŚ/ZUOS/1/91</t>
  </si>
  <si>
    <t>ŚT/POIiŚ/ZUOS/1/92</t>
  </si>
  <si>
    <t>ŚT/POIiŚ/ZUOS/1/93</t>
  </si>
  <si>
    <t>ŚT/POIiŚ/ZUOS/1/94</t>
  </si>
  <si>
    <t>ŚT/POIiŚ/ZUOS/1/95</t>
  </si>
  <si>
    <t>ŚT/POIiŚ/ZUOS/1/96</t>
  </si>
  <si>
    <t>ŚT/POIiŚ/ZUOS/1/97</t>
  </si>
  <si>
    <t>ŚT/POIiŚ/ZUOS/1/98</t>
  </si>
  <si>
    <t>ŚT/POIiŚ/ZUOS/1/99</t>
  </si>
  <si>
    <t>ŚT/POIiŚ/ZUOS/1/100</t>
  </si>
  <si>
    <t>ŚT/POIiŚ/ZUOS/1/101</t>
  </si>
  <si>
    <t>ŚT/POIiŚ/ZUOS/1/102</t>
  </si>
  <si>
    <t>ŚT/POIiŚ/ZUOS/1/103</t>
  </si>
  <si>
    <t>ŚT/POIiŚ/ZUOS/1/104</t>
  </si>
  <si>
    <t>ŚT/POIiŚ/ZUOS/1/105</t>
  </si>
  <si>
    <t>ŚT/POIiŚ/ZUOS/1/106</t>
  </si>
  <si>
    <t>ŚT/POIiŚ/ZUOS/1/109</t>
  </si>
  <si>
    <t>ŚT/POIiŚ/ZUOS/1/110</t>
  </si>
  <si>
    <t>ŚT/POIiŚ/ZUOS/1/111</t>
  </si>
  <si>
    <t>ŚT/POIiŚ/ZUOS/1/112</t>
  </si>
  <si>
    <t>ŚT/POIiŚ/ZUOS/1/113</t>
  </si>
  <si>
    <t>ŚT/POIiŚ/ZUOS/1/114</t>
  </si>
  <si>
    <t>ŚT/POIiŚ/ZUOS/1/115</t>
  </si>
  <si>
    <t>ŚT/POIiŚ/ZUOS/1/116</t>
  </si>
  <si>
    <t>ŚT/POIiŚ/ZUOS/1/117</t>
  </si>
  <si>
    <t>ŚT/POIiŚ/ZUOS/1/118</t>
  </si>
  <si>
    <t>ŚT/POIiŚ/ZUOS/1/119</t>
  </si>
  <si>
    <t>ŚT/POIiŚ/ZUOS/1/120</t>
  </si>
  <si>
    <t>ŚT/POIiŚ/ZUOS/1/121</t>
  </si>
  <si>
    <t>ŚT/POIiŚ/ZUOS/1/122</t>
  </si>
  <si>
    <t>ŚT/POIiŚ/ZUOS/1/123</t>
  </si>
  <si>
    <t>ŚT/POIiŚ/ZUOS/1/124</t>
  </si>
  <si>
    <t>ŚT/POIiŚ/ZUOS/1/125</t>
  </si>
  <si>
    <t>ŚT/POIiŚ/ZUOS/1/126</t>
  </si>
  <si>
    <t>ŚT/POIiŚ/ZUOS/1/127</t>
  </si>
  <si>
    <t>ŚT/POIiŚ/ZUOS/1/128</t>
  </si>
  <si>
    <t>ŚT/POIiŚ/ZUOS/1/129</t>
  </si>
  <si>
    <t>ŚT/POIiŚ/ZUOS/1/130</t>
  </si>
  <si>
    <t>ŚT/POIiŚ/ZUOS/1/131</t>
  </si>
  <si>
    <t>ŚT/POIiŚ/ZUOS/1/132</t>
  </si>
  <si>
    <t>ŚT/POIiŚ/ZUOS/1/133</t>
  </si>
  <si>
    <t>ŚT/POIiŚ/ZUOS/1/134</t>
  </si>
  <si>
    <t>ŚT/POIiŚ/ZUOS/1/135</t>
  </si>
  <si>
    <t>Plac przetwarzania odpadów budowalnych</t>
  </si>
  <si>
    <t>Ściana oporowa</t>
  </si>
  <si>
    <t>Zaplecze socjalne z funkcją obsługi wagi</t>
  </si>
  <si>
    <t>Waga pomostowa</t>
  </si>
  <si>
    <t>Wiata garażowa</t>
  </si>
  <si>
    <t>Drogi wewnętrzne z placami manewrowymi</t>
  </si>
  <si>
    <t xml:space="preserve">Ogrodzenie wraz z bramami </t>
  </si>
  <si>
    <t>Tereny zielone</t>
  </si>
  <si>
    <t>Zbiornik retencyjny ( p.poż)</t>
  </si>
  <si>
    <t>Zbiornik przesiąkowo-odparowywalny</t>
  </si>
  <si>
    <t>Sieć kanalizacji sanitarnej</t>
  </si>
  <si>
    <t>Sieć kanalizacji deszczowej</t>
  </si>
  <si>
    <t>Sieć wodociągowa</t>
  </si>
  <si>
    <t>Sieci elektryczne</t>
  </si>
  <si>
    <t>ŚT/POIiŚ/ZUOS/1/56</t>
  </si>
  <si>
    <t>ŚT/POIiŚ/ZUOS/1/57</t>
  </si>
  <si>
    <t>ŚT/POIiŚ/ZUOS/1/58</t>
  </si>
  <si>
    <t>ŚT/POIiŚ/ZUOS/1/59</t>
  </si>
  <si>
    <t>ŚT/POIiŚ/ZUOS/1/60</t>
  </si>
  <si>
    <t>ŚT/POIiŚ/ZUOS/1/61</t>
  </si>
  <si>
    <t>ŚT/POIiŚ/ZUOS/1/62</t>
  </si>
  <si>
    <t>ŚT/POIiŚ/ZUOS/1/63</t>
  </si>
  <si>
    <t>ŚT/POIiŚ/ZUOS/1/64</t>
  </si>
  <si>
    <t>ŚT/POIiŚ/ZUOS/1/65</t>
  </si>
  <si>
    <t>ŚT/POIiŚ/ZUOS/1/66</t>
  </si>
  <si>
    <t>ŚT/POIiŚ/ZUOS/1/67</t>
  </si>
  <si>
    <t>ŚT/POIiŚ/ZUOS/1/68</t>
  </si>
  <si>
    <t>ŚT/POIiŚ/ZUOS/1/69</t>
  </si>
  <si>
    <t>Budynek przeładowni wraz z instalacjami elektrycznymi, teletechnicznymi, wod-kan., wentylacją</t>
  </si>
  <si>
    <t>Wiata na odpady wielkogabarytowe</t>
  </si>
  <si>
    <t>Budynek kontenerowy portiernio-wagowni</t>
  </si>
  <si>
    <t>Waga</t>
  </si>
  <si>
    <t>Boksy zadaszone na surowce i odpady</t>
  </si>
  <si>
    <t>Boksy odkryte</t>
  </si>
  <si>
    <t>Drogi oraz place</t>
  </si>
  <si>
    <t>Kontenerowy magazyn odpadów niebezpiecznych</t>
  </si>
  <si>
    <t>Sieci elektryczne i teletechniczne</t>
  </si>
  <si>
    <t>Sieć kanalizacyjna</t>
  </si>
  <si>
    <t>Zieleń</t>
  </si>
  <si>
    <t>Stacjonarny żurawik hydrauliczny</t>
  </si>
  <si>
    <t>Kontenery na odpady i surowce</t>
  </si>
  <si>
    <t>Piła spalinowa</t>
  </si>
  <si>
    <t>ŚT/POIiŚ/ZUOS/1/39</t>
  </si>
  <si>
    <t>ŚT/POIiŚ/ZUOS/1/40</t>
  </si>
  <si>
    <t>ŚT/POIiŚ/ZUOS/1/41</t>
  </si>
  <si>
    <t>ŚT/POIiŚ/ZUOS/1/42</t>
  </si>
  <si>
    <t>ŚT/POIiŚ/ZUOS/1/43</t>
  </si>
  <si>
    <t>ŚT/POIiŚ/ZUOS/1/44</t>
  </si>
  <si>
    <t>ŚT/POIiŚ/ZUOS/1/45</t>
  </si>
  <si>
    <t>ŚT/POIiŚ/ZUOS/1/46</t>
  </si>
  <si>
    <t>ŚT/POIiŚ/ZUOS/1/47</t>
  </si>
  <si>
    <t>ŚT/POIiŚ/ZUOS/1/48</t>
  </si>
  <si>
    <t>ŚT/POIiŚ/ZUOS/1/49</t>
  </si>
  <si>
    <t>ŚT/POIiŚ/ZUOS/1/50</t>
  </si>
  <si>
    <t>ŚT/POIiŚ/ZUOS/1/51</t>
  </si>
  <si>
    <t>ŚT/POIiŚ/ZUOS/1/52</t>
  </si>
  <si>
    <t>ŚT/POIiŚ/ZUOS/1/53</t>
  </si>
  <si>
    <t>ŚT/POIiŚ/ZUOS/1/54</t>
  </si>
  <si>
    <t>ŚT/POIiŚ/ZUOS/1/55</t>
  </si>
  <si>
    <t>TCZEW</t>
  </si>
  <si>
    <t>STEGNA</t>
  </si>
  <si>
    <t>PELPLIN</t>
  </si>
  <si>
    <t>KOMPUTER INTEL CORE I7 4790</t>
  </si>
  <si>
    <t>WIERTARKA STOŁOWA WS-16</t>
  </si>
  <si>
    <t>ŚT/ZUOS/3/60</t>
  </si>
  <si>
    <t>ŚT/ZUOS/3/61</t>
  </si>
  <si>
    <t>ŁADOWARKA TELESKOPOWA MANITOU 1440A</t>
  </si>
  <si>
    <t>PRASOKONTENER - KOMPAKTOR PRZEWOŹNY N 20 SHA         - 3 szt.</t>
  </si>
  <si>
    <t>NOŻYCE HYDRAULICZNE GMC200</t>
  </si>
  <si>
    <t>ŚT/POIiŚ/ZUOS/1/172</t>
  </si>
  <si>
    <t>ŚT/POIiŚ/ZUOS/1/174</t>
  </si>
  <si>
    <t>ŚT/POIiŚ/ZUOS/1/175</t>
  </si>
  <si>
    <t>PRASOKONTENER - KOMPAKTOR PRZEWOŹNY L20MR</t>
  </si>
  <si>
    <t>ŚT/POIiŚ/ZUOS/1/173</t>
  </si>
  <si>
    <t>WAGA PKV 150U (DO ŁADOWARKI) 11535000</t>
  </si>
  <si>
    <t>KOSIARKA WYSIĘGNIKOWA</t>
  </si>
  <si>
    <t>WAGA PKV 150U (DO ŁADOWARKI) 11534999</t>
  </si>
  <si>
    <t>ŚT/POIiŚ/ZUOS/1/181</t>
  </si>
  <si>
    <t>ŚT/POIiŚ/ZUOS/1/182</t>
  </si>
  <si>
    <t>KALORYMETR ZE STANDARDOWYM WYPOSAŻENIEM</t>
  </si>
  <si>
    <t>ANALIZATOR AT4 Z SZAFĄ TERMOSTATYCZNĄ</t>
  </si>
  <si>
    <t>MŁYNEK NOŻOWY LABORATORYJNY</t>
  </si>
  <si>
    <t>MŁOT HYDRAULICZNY (UDAROWY)</t>
  </si>
  <si>
    <t>ŚT/POIiŚ/ZUOS/1/177</t>
  </si>
  <si>
    <t>ŚT/POIiŚ/ZUOS/1/178</t>
  </si>
  <si>
    <t>ŚT/POIiŚ/ZUOS/1/179</t>
  </si>
  <si>
    <t>ŚT/POIiŚ/ZUOS/1/180</t>
  </si>
  <si>
    <t>MOBILNY PODEST O NAPĘDZIE ELEKTRYCZNYM</t>
  </si>
  <si>
    <t>BĘBEN PRZESIEWAJĄCY DO SM</t>
  </si>
  <si>
    <t>MOBILNY PODNOŚNIK KOLUMNOWY</t>
  </si>
  <si>
    <t>ŁADOWARKA KOMPAKTOWA JCB SSL 175</t>
  </si>
  <si>
    <t>PLAC MAGAZYNOWANIA I ROZDRABNIANIA ODPADÓW - OBIEKT 13A'</t>
  </si>
  <si>
    <t>BOKSY SEGMENTU MAGAZYNOWANIA I ROZDRABNIANIA OBIEKTÓW WIELKOGABARYTOWYCH - OBIEKT 13C</t>
  </si>
  <si>
    <t>ŚT/POIiŚ/ZUOS/1/183</t>
  </si>
  <si>
    <t>ŚT/POIiŚ/ZUOS/1/185</t>
  </si>
  <si>
    <t>ŚT/POIiŚ/ZUOS/1/187</t>
  </si>
  <si>
    <t>ŚT/POIiŚ/ZUOS/1/189</t>
  </si>
  <si>
    <t>ŚT/POIiŚ/ZUOS/1/184</t>
  </si>
  <si>
    <t>POMPA TYPU AMS 0720 PLUS</t>
  </si>
  <si>
    <t>ŚT/ZUOS/3/62</t>
  </si>
  <si>
    <t>ŚT/ZUOS/3/63</t>
  </si>
  <si>
    <t>TERMOREACTOR LT 200-1 9X13MM 2X20MM</t>
  </si>
  <si>
    <t>ŚT/ZUOS/5/41</t>
  </si>
  <si>
    <t>SPECTROPHOTOMETER DR 3900 RFID</t>
  </si>
  <si>
    <t>ŚT/ZUOS/5/42</t>
  </si>
  <si>
    <t>INSTALACJA SYST BEZPIECZEŃSTWA BUDYNKU OCHRONY</t>
  </si>
  <si>
    <t>ŚT/ZUOS/2/29</t>
  </si>
  <si>
    <t>POMPA PRÓŻNIOWA N022AN.18</t>
  </si>
  <si>
    <t>STÓŁ NAROŻNY O WYMIARACH 4800/1400x600x900 mm</t>
  </si>
  <si>
    <t>ŚT/ZUOS/5/43</t>
  </si>
  <si>
    <t>ŚT/ZUOS/5/44</t>
  </si>
  <si>
    <t>INSTALACJA DO NEUTRALIZ. ZAPACHU CONTRODOR SYSTEM</t>
  </si>
  <si>
    <t>KOWADŁO JEDNOROŻNE 100 KG</t>
  </si>
  <si>
    <t>ŚT/ZUOS/5/45</t>
  </si>
  <si>
    <t>PRASA HYDRAULICZNO-PNEUMAT.50T</t>
  </si>
  <si>
    <t>AMPLITUNER KINA DOMOWEGO</t>
  </si>
  <si>
    <t>ŚT/ZUOS/3/64</t>
  </si>
  <si>
    <t>ŚT/ZUOS/3/65</t>
  </si>
  <si>
    <t>MIERNIK PARAMETRÓW INSTALACJI MPI-530</t>
  </si>
  <si>
    <t>ŚT/ZUOS/5/46</t>
  </si>
  <si>
    <t>LAPTOP I7-4600</t>
  </si>
  <si>
    <t>ŚT/ZUOS/3/66</t>
  </si>
  <si>
    <t>KLUCZ UDAROWY 1"2700 Nm KOMPOZYT</t>
  </si>
  <si>
    <t>ŚCIĄGACZ HYDRAULICZNY 20T</t>
  </si>
  <si>
    <t>ŚT/ZUOS/5/47</t>
  </si>
  <si>
    <t>ŚT/ZUOS/5/48</t>
  </si>
  <si>
    <t>LAPTOP HP ELITEBOOK 850 G1 F1E40EA</t>
  </si>
  <si>
    <t>MIERNIK PRZEPŁYWU TESTO 416</t>
  </si>
  <si>
    <t>SPRĘŻARKA SP 650/11/500</t>
  </si>
  <si>
    <t>TABLET iPAD AIR 2</t>
  </si>
  <si>
    <t>POSYPYWARKA PIASKU PS-250M</t>
  </si>
  <si>
    <t>ŚT/ZUOS/3/67</t>
  </si>
  <si>
    <t>ŚT/ZUOS/68</t>
  </si>
  <si>
    <t>ŚT/ZUOS/3/69</t>
  </si>
  <si>
    <t>ŚT/ZUOS/3/70</t>
  </si>
  <si>
    <t>ŚT/ZUOS/3/71</t>
  </si>
  <si>
    <t>ŁAPACZE SIATKOWE</t>
  </si>
  <si>
    <t>PIEC MUFLOWY UNIWERSALNY L 3/11</t>
  </si>
  <si>
    <t>ŚT/ZUOS/5/50</t>
  </si>
  <si>
    <t>ŚT/ZUOS/5/49</t>
  </si>
  <si>
    <t>IPHONE 6 GOLD 16GB-SFP</t>
  </si>
  <si>
    <t>LAPTOP LENOVO 15,6</t>
  </si>
  <si>
    <t>DMUCHAWA SCL K04 TD 2,2 Kw WRAZ Z OSPRZĘTEM</t>
  </si>
  <si>
    <t>ZBIORNIK PEHD OTWARTY D=1500/ H=1500 MM</t>
  </si>
  <si>
    <t>ŚT/ZUOS/3/74</t>
  </si>
  <si>
    <t>ŚT/ZUOS/3/73</t>
  </si>
  <si>
    <t>ŚT/ZUOS/3/72</t>
  </si>
  <si>
    <t>ŚT/ZUOS/3/75</t>
  </si>
  <si>
    <t>ŚT/ZUOS/3/76</t>
  </si>
  <si>
    <t>WYTRZĄSARKA TOC-X5</t>
  </si>
  <si>
    <t>ŚT/ZUOS/5/51</t>
  </si>
  <si>
    <t>KLIMATYZATOR LG E09EM.NSW</t>
  </si>
  <si>
    <t>KLIMATYZATOR LG E12EM.NSW (1)</t>
  </si>
  <si>
    <t>KOSIARKA ESTATE 3084 H</t>
  </si>
  <si>
    <t>ŚT/ZUOS/3/78</t>
  </si>
  <si>
    <t>ŚT/ZUOS/3/79</t>
  </si>
  <si>
    <t>ŚT/ZUOS/3/80</t>
  </si>
  <si>
    <t>ŚT/ZUOS/3/77</t>
  </si>
  <si>
    <t>SZLABAN (ochrona) 1</t>
  </si>
  <si>
    <t>SZLABAN (ochrona) 2</t>
  </si>
  <si>
    <t>ŚT/ZUOS/2/30</t>
  </si>
  <si>
    <t>ŚT/ZUOS/2/31</t>
  </si>
  <si>
    <t>ZBIORNIK TRUCKMASTER LIGHT - St.Przeład.Stegna</t>
  </si>
  <si>
    <t>Chodnik przy drodze i parking dla poj. Osobowych</t>
  </si>
  <si>
    <t xml:space="preserve">Ulica Poligonowa - droga dojazdowa do zakładu od DK 91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</si>
</sst>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;&quot;-&quot;??"/>
    <numFmt numFmtId="165" formatCode="[$-415]d\ mmmm\ yyyy"/>
  </numFmts>
  <fonts count="57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Czcionka tekstu podstawowego"/>
      <family val="0"/>
    </font>
    <font>
      <sz val="11"/>
      <name val="Czcionka tekstu podstawowego"/>
      <family val="2"/>
    </font>
    <font>
      <b/>
      <sz val="14"/>
      <name val="Czcionka tekstu podstawowego"/>
      <family val="0"/>
    </font>
    <font>
      <sz val="8"/>
      <name val="Century Gothic"/>
      <family val="2"/>
    </font>
    <font>
      <sz val="8"/>
      <name val="Czcionka tekstu podstawowego"/>
      <family val="2"/>
    </font>
    <font>
      <sz val="10"/>
      <name val="Arial"/>
      <family val="2"/>
    </font>
    <font>
      <sz val="9"/>
      <name val="Czcionka tekstu podstawowego"/>
      <family val="2"/>
    </font>
    <font>
      <b/>
      <sz val="10"/>
      <name val="Century Gothic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sz val="9"/>
      <name val="Calibri"/>
      <family val="2"/>
    </font>
    <font>
      <b/>
      <sz val="14"/>
      <name val="Calibri"/>
      <family val="2"/>
    </font>
    <font>
      <sz val="8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10"/>
      <color theme="1"/>
      <name val="Czcionka tekstu podstawowego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1" fillId="0" borderId="0">
      <alignment/>
      <protection/>
    </xf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7" fontId="3" fillId="0" borderId="10" xfId="0" applyNumberFormat="1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0" fontId="54" fillId="0" borderId="0" xfId="0" applyFont="1" applyAlignment="1">
      <alignment vertical="center"/>
    </xf>
    <xf numFmtId="49" fontId="32" fillId="0" borderId="11" xfId="0" applyNumberFormat="1" applyFont="1" applyFill="1" applyBorder="1" applyAlignment="1">
      <alignment horizontal="left" vertical="center"/>
    </xf>
    <xf numFmtId="49" fontId="32" fillId="0" borderId="12" xfId="0" applyNumberFormat="1" applyFont="1" applyFill="1" applyBorder="1" applyAlignment="1">
      <alignment horizontal="left" vertical="center"/>
    </xf>
    <xf numFmtId="0" fontId="6" fillId="0" borderId="0" xfId="0" applyFont="1" applyAlignment="1">
      <alignment/>
    </xf>
    <xf numFmtId="44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44" fontId="6" fillId="34" borderId="12" xfId="0" applyNumberFormat="1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18" borderId="12" xfId="0" applyFont="1" applyFill="1" applyBorder="1" applyAlignment="1">
      <alignment/>
    </xf>
    <xf numFmtId="4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Border="1" applyAlignment="1">
      <alignment horizontal="center"/>
    </xf>
    <xf numFmtId="164" fontId="33" fillId="0" borderId="0" xfId="0" applyNumberFormat="1" applyFont="1" applyFill="1" applyBorder="1" applyAlignment="1">
      <alignment vertical="center"/>
    </xf>
    <xf numFmtId="0" fontId="7" fillId="18" borderId="13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9" fillId="0" borderId="12" xfId="0" applyFont="1" applyFill="1" applyBorder="1" applyAlignment="1">
      <alignment vertical="center" wrapText="1"/>
    </xf>
    <xf numFmtId="0" fontId="10" fillId="0" borderId="12" xfId="0" applyFont="1" applyBorder="1" applyAlignment="1">
      <alignment/>
    </xf>
    <xf numFmtId="44" fontId="55" fillId="0" borderId="12" xfId="0" applyNumberFormat="1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0" fontId="9" fillId="0" borderId="12" xfId="51" applyFont="1" applyBorder="1" applyAlignment="1">
      <alignment horizontal="left" vertical="center" wrapText="1"/>
      <protection/>
    </xf>
    <xf numFmtId="0" fontId="54" fillId="0" borderId="12" xfId="0" applyFont="1" applyBorder="1" applyAlignment="1">
      <alignment horizontal="center"/>
    </xf>
    <xf numFmtId="44" fontId="8" fillId="0" borderId="0" xfId="0" applyNumberFormat="1" applyFont="1" applyAlignment="1">
      <alignment/>
    </xf>
    <xf numFmtId="44" fontId="56" fillId="35" borderId="12" xfId="0" applyNumberFormat="1" applyFont="1" applyFill="1" applyBorder="1" applyAlignment="1">
      <alignment horizontal="center" vertical="center"/>
    </xf>
    <xf numFmtId="164" fontId="8" fillId="36" borderId="12" xfId="0" applyNumberFormat="1" applyFont="1" applyFill="1" applyBorder="1" applyAlignment="1">
      <alignment/>
    </xf>
    <xf numFmtId="0" fontId="9" fillId="37" borderId="12" xfId="0" applyFont="1" applyFill="1" applyBorder="1" applyAlignment="1">
      <alignment vertical="center" wrapText="1"/>
    </xf>
    <xf numFmtId="44" fontId="55" fillId="37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34" borderId="12" xfId="0" applyFont="1" applyFill="1" applyBorder="1" applyAlignment="1">
      <alignment vertical="center" wrapText="1"/>
    </xf>
    <xf numFmtId="49" fontId="32" fillId="0" borderId="12" xfId="0" applyNumberFormat="1" applyFont="1" applyFill="1" applyBorder="1" applyAlignment="1">
      <alignment vertical="center"/>
    </xf>
    <xf numFmtId="49" fontId="32" fillId="0" borderId="11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3" fillId="0" borderId="12" xfId="0" applyFont="1" applyFill="1" applyBorder="1" applyAlignment="1">
      <alignment vertical="center" wrapText="1"/>
    </xf>
    <xf numFmtId="0" fontId="9" fillId="37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44" fontId="32" fillId="0" borderId="12" xfId="0" applyNumberFormat="1" applyFont="1" applyFill="1" applyBorder="1" applyAlignment="1">
      <alignment horizontal="right" vertical="center"/>
    </xf>
    <xf numFmtId="44" fontId="55" fillId="0" borderId="12" xfId="0" applyNumberFormat="1" applyFont="1" applyBorder="1" applyAlignment="1">
      <alignment horizontal="right" vertical="center"/>
    </xf>
    <xf numFmtId="44" fontId="12" fillId="0" borderId="12" xfId="0" applyNumberFormat="1" applyFont="1" applyBorder="1" applyAlignment="1">
      <alignment horizontal="right"/>
    </xf>
    <xf numFmtId="44" fontId="55" fillId="37" borderId="12" xfId="0" applyNumberFormat="1" applyFont="1" applyFill="1" applyBorder="1" applyAlignment="1">
      <alignment horizontal="right" vertical="center"/>
    </xf>
    <xf numFmtId="44" fontId="36" fillId="37" borderId="12" xfId="0" applyNumberFormat="1" applyFont="1" applyFill="1" applyBorder="1" applyAlignment="1">
      <alignment horizontal="right" vertical="center"/>
    </xf>
    <xf numFmtId="44" fontId="56" fillId="35" borderId="12" xfId="0" applyNumberFormat="1" applyFont="1" applyFill="1" applyBorder="1" applyAlignment="1">
      <alignment horizontal="right" vertical="center"/>
    </xf>
    <xf numFmtId="44" fontId="32" fillId="0" borderId="12" xfId="0" applyNumberFormat="1" applyFont="1" applyFill="1" applyBorder="1" applyAlignment="1">
      <alignment vertical="center"/>
    </xf>
    <xf numFmtId="44" fontId="32" fillId="0" borderId="11" xfId="0" applyNumberFormat="1" applyFont="1" applyFill="1" applyBorder="1" applyAlignment="1">
      <alignment horizontal="right" vertical="center"/>
    </xf>
    <xf numFmtId="44" fontId="55" fillId="0" borderId="12" xfId="0" applyNumberFormat="1" applyFont="1" applyFill="1" applyBorder="1" applyAlignment="1">
      <alignment horizontal="right" vertical="center"/>
    </xf>
    <xf numFmtId="44" fontId="33" fillId="35" borderId="12" xfId="0" applyNumberFormat="1" applyFont="1" applyFill="1" applyBorder="1" applyAlignment="1">
      <alignment vertical="center"/>
    </xf>
    <xf numFmtId="44" fontId="8" fillId="35" borderId="12" xfId="0" applyNumberFormat="1" applyFont="1" applyFill="1" applyBorder="1" applyAlignment="1">
      <alignment/>
    </xf>
    <xf numFmtId="0" fontId="7" fillId="38" borderId="12" xfId="0" applyFont="1" applyFill="1" applyBorder="1" applyAlignment="1">
      <alignment horizontal="center"/>
    </xf>
    <xf numFmtId="0" fontId="7" fillId="37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18" borderId="14" xfId="0" applyFont="1" applyFill="1" applyBorder="1" applyAlignment="1">
      <alignment horizontal="center"/>
    </xf>
    <xf numFmtId="0" fontId="6" fillId="18" borderId="15" xfId="0" applyFont="1" applyFill="1" applyBorder="1" applyAlignment="1">
      <alignment horizontal="center"/>
    </xf>
    <xf numFmtId="0" fontId="6" fillId="18" borderId="16" xfId="0" applyFont="1" applyFill="1" applyBorder="1" applyAlignment="1">
      <alignment horizontal="center"/>
    </xf>
    <xf numFmtId="0" fontId="6" fillId="18" borderId="17" xfId="0" applyFont="1" applyFill="1" applyBorder="1" applyAlignment="1">
      <alignment horizontal="center"/>
    </xf>
    <xf numFmtId="0" fontId="6" fillId="18" borderId="18" xfId="0" applyFont="1" applyFill="1" applyBorder="1" applyAlignment="1">
      <alignment horizontal="center"/>
    </xf>
    <xf numFmtId="0" fontId="6" fillId="18" borderId="19" xfId="0" applyFont="1" applyFill="1" applyBorder="1" applyAlignment="1">
      <alignment horizontal="center"/>
    </xf>
    <xf numFmtId="0" fontId="7" fillId="37" borderId="14" xfId="0" applyFont="1" applyFill="1" applyBorder="1" applyAlignment="1">
      <alignment horizontal="center"/>
    </xf>
    <xf numFmtId="0" fontId="7" fillId="37" borderId="15" xfId="0" applyFont="1" applyFill="1" applyBorder="1" applyAlignment="1">
      <alignment horizontal="center"/>
    </xf>
    <xf numFmtId="0" fontId="7" fillId="37" borderId="16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36" borderId="12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9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1" width="19.3984375" style="0" customWidth="1"/>
    <col min="2" max="2" width="25.19921875" style="0" customWidth="1"/>
    <col min="3" max="3" width="0" style="0" hidden="1" customWidth="1"/>
    <col min="4" max="4" width="12.5" style="0" customWidth="1"/>
    <col min="5" max="5" width="14.59765625" style="0" hidden="1" customWidth="1"/>
    <col min="6" max="6" width="12.59765625" style="0" hidden="1" customWidth="1"/>
    <col min="7" max="7" width="13.5" style="0" hidden="1" customWidth="1"/>
    <col min="8" max="8" width="12.8984375" style="0" hidden="1" customWidth="1"/>
    <col min="9" max="9" width="35.09765625" style="0" customWidth="1"/>
    <col min="10" max="10" width="0" style="0" hidden="1" customWidth="1"/>
    <col min="11" max="11" width="25.09765625" style="0" customWidth="1"/>
  </cols>
  <sheetData>
    <row r="1" spans="1:11" ht="15.75">
      <c r="A1" s="68" t="s">
        <v>36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11" customFormat="1" ht="30" customHeight="1">
      <c r="A3" s="2" t="s">
        <v>6</v>
      </c>
      <c r="B3" s="2" t="s">
        <v>7</v>
      </c>
      <c r="C3" s="2" t="s">
        <v>12</v>
      </c>
      <c r="D3" s="2" t="s">
        <v>8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9</v>
      </c>
      <c r="J3" s="2" t="s">
        <v>17</v>
      </c>
      <c r="K3" s="2" t="s">
        <v>10</v>
      </c>
    </row>
    <row r="4" spans="1:11" ht="30" customHeight="1">
      <c r="A4" s="3" t="s">
        <v>11</v>
      </c>
      <c r="B4" s="3" t="s">
        <v>18</v>
      </c>
      <c r="C4" s="3" t="s">
        <v>19</v>
      </c>
      <c r="D4" s="10">
        <v>40862</v>
      </c>
      <c r="E4" s="4">
        <v>40725</v>
      </c>
      <c r="F4" s="4">
        <v>41090</v>
      </c>
      <c r="G4" s="3" t="s">
        <v>20</v>
      </c>
      <c r="H4" s="5" t="s">
        <v>21</v>
      </c>
      <c r="I4" s="6" t="s">
        <v>22</v>
      </c>
      <c r="J4" s="7"/>
      <c r="K4" s="3">
        <v>4643.63</v>
      </c>
    </row>
    <row r="5" spans="1:11" ht="30" customHeight="1">
      <c r="A5" s="3" t="s">
        <v>11</v>
      </c>
      <c r="B5" s="3" t="s">
        <v>18</v>
      </c>
      <c r="C5" s="3" t="s">
        <v>19</v>
      </c>
      <c r="D5" s="10">
        <v>40980</v>
      </c>
      <c r="E5" s="4">
        <v>40725</v>
      </c>
      <c r="F5" s="4">
        <v>41090</v>
      </c>
      <c r="G5" s="3" t="s">
        <v>23</v>
      </c>
      <c r="H5" s="5" t="s">
        <v>21</v>
      </c>
      <c r="I5" s="6" t="s">
        <v>24</v>
      </c>
      <c r="J5" s="7"/>
      <c r="K5" s="3">
        <v>923.47</v>
      </c>
    </row>
    <row r="6" spans="1:11" ht="30" customHeight="1">
      <c r="A6" s="3" t="s">
        <v>11</v>
      </c>
      <c r="B6" s="3" t="s">
        <v>18</v>
      </c>
      <c r="C6" s="3" t="s">
        <v>25</v>
      </c>
      <c r="D6" s="10">
        <v>40995</v>
      </c>
      <c r="E6" s="4">
        <v>40801</v>
      </c>
      <c r="F6" s="4">
        <v>41090</v>
      </c>
      <c r="G6" s="3" t="s">
        <v>26</v>
      </c>
      <c r="H6" s="5" t="s">
        <v>27</v>
      </c>
      <c r="I6" s="6" t="s">
        <v>28</v>
      </c>
      <c r="J6" s="7"/>
      <c r="K6" s="3">
        <v>420.65</v>
      </c>
    </row>
    <row r="7" spans="1:11" ht="30" customHeight="1">
      <c r="A7" s="3" t="s">
        <v>11</v>
      </c>
      <c r="B7" s="3" t="s">
        <v>29</v>
      </c>
      <c r="C7" s="3" t="s">
        <v>19</v>
      </c>
      <c r="D7" s="10">
        <v>40767</v>
      </c>
      <c r="E7" s="4">
        <v>40455</v>
      </c>
      <c r="F7" s="4">
        <v>40819</v>
      </c>
      <c r="G7" s="3" t="s">
        <v>30</v>
      </c>
      <c r="H7" s="5" t="s">
        <v>31</v>
      </c>
      <c r="I7" s="6" t="s">
        <v>32</v>
      </c>
      <c r="J7" s="7"/>
      <c r="K7" s="3">
        <v>2004.09</v>
      </c>
    </row>
    <row r="8" spans="1:11" ht="30" customHeight="1">
      <c r="A8" s="3" t="s">
        <v>11</v>
      </c>
      <c r="B8" s="3" t="s">
        <v>18</v>
      </c>
      <c r="C8" s="3" t="s">
        <v>19</v>
      </c>
      <c r="D8" s="10">
        <v>40784</v>
      </c>
      <c r="E8" s="4">
        <v>40736</v>
      </c>
      <c r="F8" s="4">
        <v>41090</v>
      </c>
      <c r="G8" s="3" t="s">
        <v>33</v>
      </c>
      <c r="H8" s="5" t="s">
        <v>34</v>
      </c>
      <c r="I8" s="6" t="s">
        <v>35</v>
      </c>
      <c r="J8" s="7"/>
      <c r="K8" s="3">
        <v>5631.89</v>
      </c>
    </row>
    <row r="9" spans="1:11" ht="20.25" customHeight="1">
      <c r="A9" s="8"/>
      <c r="B9" s="8"/>
      <c r="C9" s="8"/>
      <c r="D9" s="8"/>
      <c r="E9" s="8"/>
      <c r="F9" s="8"/>
      <c r="G9" s="8"/>
      <c r="H9" s="8"/>
      <c r="I9" s="8"/>
      <c r="J9" s="9">
        <v>0</v>
      </c>
      <c r="K9" s="9">
        <f>SUM(K4:K8)</f>
        <v>13623.73</v>
      </c>
    </row>
  </sheetData>
  <sheetProtection/>
  <mergeCells count="1">
    <mergeCell ref="A1:K1"/>
  </mergeCells>
  <printOptions horizontalCentered="1" verticalCentered="1"/>
  <pageMargins left="0.1968503937007874" right="0.15748031496062992" top="0.7480314960629921" bottom="3.53" header="0.275590551181102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0"/>
  <sheetViews>
    <sheetView tabSelected="1" zoomScalePageLayoutView="0" workbookViewId="0" topLeftCell="A274">
      <selection activeCell="C30" sqref="C30"/>
    </sheetView>
  </sheetViews>
  <sheetFormatPr defaultColWidth="8.796875" defaultRowHeight="14.25"/>
  <cols>
    <col min="1" max="1" width="9" style="16" customWidth="1"/>
    <col min="2" max="2" width="43.59765625" style="16" bestFit="1" customWidth="1"/>
    <col min="3" max="3" width="17.09765625" style="16" customWidth="1"/>
    <col min="4" max="4" width="18.59765625" style="51" customWidth="1"/>
    <col min="5" max="5" width="28.59765625" style="16" customWidth="1"/>
    <col min="6" max="16384" width="9" style="16" customWidth="1"/>
  </cols>
  <sheetData>
    <row r="1" spans="1:5" ht="15">
      <c r="A1" s="14"/>
      <c r="B1" s="14" t="s">
        <v>208</v>
      </c>
      <c r="C1" s="14"/>
      <c r="D1" s="46"/>
      <c r="E1" s="15"/>
    </row>
    <row r="2" spans="1:5" ht="15">
      <c r="A2" s="14"/>
      <c r="B2" s="14" t="s">
        <v>37</v>
      </c>
      <c r="C2" s="14"/>
      <c r="D2" s="46"/>
      <c r="E2" s="15"/>
    </row>
    <row r="3" spans="1:5" ht="15">
      <c r="A3" s="14" t="s">
        <v>5</v>
      </c>
      <c r="B3" s="14"/>
      <c r="C3" s="14"/>
      <c r="D3" s="46"/>
      <c r="E3" s="15"/>
    </row>
    <row r="4" spans="1:5" ht="15">
      <c r="A4" s="14"/>
      <c r="B4" s="14"/>
      <c r="C4" s="14"/>
      <c r="D4" s="46"/>
      <c r="E4" s="15"/>
    </row>
    <row r="5" spans="1:5" ht="30">
      <c r="A5" s="17" t="s">
        <v>1</v>
      </c>
      <c r="B5" s="17" t="s">
        <v>0</v>
      </c>
      <c r="C5" s="18" t="s">
        <v>38</v>
      </c>
      <c r="D5" s="47" t="s">
        <v>2</v>
      </c>
      <c r="E5" s="19" t="s">
        <v>3</v>
      </c>
    </row>
    <row r="6" spans="1:5" ht="15">
      <c r="A6" s="20"/>
      <c r="B6" s="71" t="s">
        <v>4</v>
      </c>
      <c r="C6" s="72"/>
      <c r="D6" s="72"/>
      <c r="E6" s="73"/>
    </row>
    <row r="7" spans="1:5" ht="14.25">
      <c r="A7" s="21">
        <v>1</v>
      </c>
      <c r="B7" s="13" t="s">
        <v>39</v>
      </c>
      <c r="C7" s="22"/>
      <c r="D7" s="48" t="s">
        <v>40</v>
      </c>
      <c r="E7" s="55">
        <f>2100-39.38</f>
        <v>2060.62</v>
      </c>
    </row>
    <row r="8" spans="1:5" ht="14.25">
      <c r="A8" s="21">
        <v>2</v>
      </c>
      <c r="B8" s="13" t="s">
        <v>41</v>
      </c>
      <c r="C8" s="22"/>
      <c r="D8" s="48" t="s">
        <v>42</v>
      </c>
      <c r="E8" s="55">
        <f>20293.5-684.91</f>
        <v>19608.59</v>
      </c>
    </row>
    <row r="9" spans="1:5" ht="14.25">
      <c r="A9" s="21">
        <v>3</v>
      </c>
      <c r="B9" s="13" t="s">
        <v>43</v>
      </c>
      <c r="C9" s="22"/>
      <c r="D9" s="48" t="s">
        <v>44</v>
      </c>
      <c r="E9" s="55">
        <f>35451.78-1196.5</f>
        <v>34255.28</v>
      </c>
    </row>
    <row r="10" spans="1:5" ht="14.25">
      <c r="A10" s="21">
        <v>4</v>
      </c>
      <c r="B10" s="13" t="s">
        <v>45</v>
      </c>
      <c r="C10" s="22"/>
      <c r="D10" s="48" t="s">
        <v>46</v>
      </c>
      <c r="E10" s="55">
        <f>5500-185.63</f>
        <v>5314.37</v>
      </c>
    </row>
    <row r="11" spans="1:5" ht="14.25">
      <c r="A11" s="21">
        <v>5</v>
      </c>
      <c r="B11" s="13" t="s">
        <v>47</v>
      </c>
      <c r="C11" s="22"/>
      <c r="D11" s="48" t="s">
        <v>48</v>
      </c>
      <c r="E11" s="55">
        <f>47898.36-1616.57</f>
        <v>46281.79</v>
      </c>
    </row>
    <row r="12" spans="1:5" ht="14.25">
      <c r="A12" s="21">
        <v>6</v>
      </c>
      <c r="B12" s="13" t="s">
        <v>49</v>
      </c>
      <c r="C12" s="22"/>
      <c r="D12" s="48" t="s">
        <v>50</v>
      </c>
      <c r="E12" s="55">
        <f>66560-2246.4</f>
        <v>64313.6</v>
      </c>
    </row>
    <row r="13" spans="1:5" ht="14.25">
      <c r="A13" s="21">
        <v>7</v>
      </c>
      <c r="B13" s="13" t="s">
        <v>51</v>
      </c>
      <c r="C13" s="22"/>
      <c r="D13" s="48" t="s">
        <v>52</v>
      </c>
      <c r="E13" s="55">
        <f>301562-10177.72</f>
        <v>291384.28</v>
      </c>
    </row>
    <row r="14" spans="1:5" ht="14.25">
      <c r="A14" s="21">
        <v>8</v>
      </c>
      <c r="B14" s="13" t="s">
        <v>55</v>
      </c>
      <c r="C14" s="22"/>
      <c r="D14" s="48" t="s">
        <v>56</v>
      </c>
      <c r="E14" s="55">
        <f>289622.41-9774.76</f>
        <v>279847.64999999997</v>
      </c>
    </row>
    <row r="15" spans="1:5" ht="14.25">
      <c r="A15" s="21">
        <v>9</v>
      </c>
      <c r="B15" s="13" t="s">
        <v>57</v>
      </c>
      <c r="C15" s="22"/>
      <c r="D15" s="48" t="s">
        <v>58</v>
      </c>
      <c r="E15" s="55">
        <f>52418.52-1769.12</f>
        <v>50649.399999999994</v>
      </c>
    </row>
    <row r="16" spans="1:5" ht="14.25">
      <c r="A16" s="21">
        <v>10</v>
      </c>
      <c r="B16" s="13" t="s">
        <v>59</v>
      </c>
      <c r="C16" s="22"/>
      <c r="D16" s="48" t="s">
        <v>60</v>
      </c>
      <c r="E16" s="55">
        <f>575037.53-19407.52</f>
        <v>555630.01</v>
      </c>
    </row>
    <row r="17" spans="1:5" ht="14.25">
      <c r="A17" s="21">
        <v>11</v>
      </c>
      <c r="B17" s="13" t="s">
        <v>61</v>
      </c>
      <c r="C17" s="22"/>
      <c r="D17" s="48" t="s">
        <v>62</v>
      </c>
      <c r="E17" s="55">
        <f>31802.57-1073.34</f>
        <v>30729.23</v>
      </c>
    </row>
    <row r="18" spans="1:5" ht="14.25">
      <c r="A18" s="21">
        <v>12</v>
      </c>
      <c r="B18" s="13" t="s">
        <v>63</v>
      </c>
      <c r="C18" s="22"/>
      <c r="D18" s="48" t="s">
        <v>64</v>
      </c>
      <c r="E18" s="55">
        <f>14707.53-496.38</f>
        <v>14211.150000000001</v>
      </c>
    </row>
    <row r="19" spans="1:5" ht="14.25">
      <c r="A19" s="21">
        <v>13</v>
      </c>
      <c r="B19" s="13" t="s">
        <v>65</v>
      </c>
      <c r="C19" s="22"/>
      <c r="D19" s="48" t="s">
        <v>66</v>
      </c>
      <c r="E19" s="55">
        <f>15862.35-535.36</f>
        <v>15326.99</v>
      </c>
    </row>
    <row r="20" spans="1:5" ht="14.25">
      <c r="A20" s="21">
        <v>14</v>
      </c>
      <c r="B20" s="13" t="s">
        <v>67</v>
      </c>
      <c r="C20" s="22"/>
      <c r="D20" s="48" t="s">
        <v>68</v>
      </c>
      <c r="E20" s="55">
        <f>258341.5-8719.03</f>
        <v>249622.47</v>
      </c>
    </row>
    <row r="21" spans="1:5" ht="14.25">
      <c r="A21" s="21">
        <v>15</v>
      </c>
      <c r="B21" s="13" t="s">
        <v>69</v>
      </c>
      <c r="C21" s="22"/>
      <c r="D21" s="48" t="s">
        <v>70</v>
      </c>
      <c r="E21" s="55">
        <f>8279-279.42</f>
        <v>7999.58</v>
      </c>
    </row>
    <row r="22" spans="1:5" ht="14.25">
      <c r="A22" s="21">
        <v>16</v>
      </c>
      <c r="B22" s="13" t="s">
        <v>75</v>
      </c>
      <c r="C22" s="22"/>
      <c r="D22" s="48" t="s">
        <v>76</v>
      </c>
      <c r="E22" s="55">
        <f>86795.59-1627.42</f>
        <v>85168.17</v>
      </c>
    </row>
    <row r="23" spans="1:5" ht="14.25">
      <c r="A23" s="21">
        <v>17</v>
      </c>
      <c r="B23" s="13" t="s">
        <v>81</v>
      </c>
      <c r="C23" s="22"/>
      <c r="D23" s="48" t="s">
        <v>82</v>
      </c>
      <c r="E23" s="55">
        <f>1517670.41-49983.88</f>
        <v>1467686.53</v>
      </c>
    </row>
    <row r="24" spans="1:5" ht="14.25">
      <c r="A24" s="21">
        <v>18</v>
      </c>
      <c r="B24" s="13" t="s">
        <v>83</v>
      </c>
      <c r="C24" s="22"/>
      <c r="D24" s="48" t="s">
        <v>84</v>
      </c>
      <c r="E24" s="55">
        <f>218857.75-7386.45</f>
        <v>211471.3</v>
      </c>
    </row>
    <row r="25" spans="1:5" ht="14.25">
      <c r="A25" s="21">
        <v>19</v>
      </c>
      <c r="B25" s="13" t="s">
        <v>87</v>
      </c>
      <c r="C25" s="22"/>
      <c r="D25" s="48" t="s">
        <v>88</v>
      </c>
      <c r="E25" s="55">
        <f>114730.21-80604.77</f>
        <v>34125.44</v>
      </c>
    </row>
    <row r="26" spans="1:5" ht="14.25">
      <c r="A26" s="21">
        <v>20</v>
      </c>
      <c r="B26" s="13" t="s">
        <v>93</v>
      </c>
      <c r="C26" s="22"/>
      <c r="D26" s="48" t="s">
        <v>94</v>
      </c>
      <c r="E26" s="55">
        <f>6716.84-125.94</f>
        <v>6590.900000000001</v>
      </c>
    </row>
    <row r="27" spans="1:5" ht="14.25">
      <c r="A27" s="21">
        <v>21</v>
      </c>
      <c r="B27" s="13" t="s">
        <v>105</v>
      </c>
      <c r="C27" s="22"/>
      <c r="D27" s="48" t="s">
        <v>106</v>
      </c>
      <c r="E27" s="55">
        <f>56185.74-4213.93</f>
        <v>51971.81</v>
      </c>
    </row>
    <row r="28" spans="1:5" ht="14.25">
      <c r="A28" s="21">
        <v>22</v>
      </c>
      <c r="B28" s="13" t="s">
        <v>107</v>
      </c>
      <c r="C28" s="22"/>
      <c r="D28" s="48" t="s">
        <v>108</v>
      </c>
      <c r="E28" s="55">
        <f>16800-567</f>
        <v>16233</v>
      </c>
    </row>
    <row r="29" spans="1:5" ht="14.25">
      <c r="A29" s="21">
        <v>23</v>
      </c>
      <c r="B29" s="13" t="s">
        <v>109</v>
      </c>
      <c r="C29" s="22"/>
      <c r="D29" s="48" t="s">
        <v>110</v>
      </c>
      <c r="E29" s="55">
        <f>4022.31-135.75</f>
        <v>3886.56</v>
      </c>
    </row>
    <row r="30" spans="1:5" ht="14.25">
      <c r="A30" s="21">
        <v>24</v>
      </c>
      <c r="B30" s="13" t="s">
        <v>115</v>
      </c>
      <c r="C30" s="22"/>
      <c r="D30" s="48" t="s">
        <v>116</v>
      </c>
      <c r="E30" s="55">
        <f>69764.65-2354.56</f>
        <v>67410.09</v>
      </c>
    </row>
    <row r="31" spans="1:5" ht="14.25">
      <c r="A31" s="21">
        <v>25</v>
      </c>
      <c r="B31" s="13" t="s">
        <v>117</v>
      </c>
      <c r="C31" s="22"/>
      <c r="D31" s="48" t="s">
        <v>118</v>
      </c>
      <c r="E31" s="55">
        <f>53186.47-1795.04</f>
        <v>51391.43</v>
      </c>
    </row>
    <row r="32" spans="1:5" ht="14.25">
      <c r="A32" s="21">
        <v>26</v>
      </c>
      <c r="B32" s="13" t="s">
        <v>119</v>
      </c>
      <c r="C32" s="22"/>
      <c r="D32" s="48" t="s">
        <v>120</v>
      </c>
      <c r="E32" s="55">
        <f>33562.69-1132.74</f>
        <v>32429.95</v>
      </c>
    </row>
    <row r="33" spans="1:5" ht="14.25">
      <c r="A33" s="66">
        <v>27</v>
      </c>
      <c r="B33" s="33" t="s">
        <v>510</v>
      </c>
      <c r="C33" s="22"/>
      <c r="D33" s="36" t="s">
        <v>511</v>
      </c>
      <c r="E33" s="56">
        <v>24300</v>
      </c>
    </row>
    <row r="34" spans="1:5" ht="14.25">
      <c r="A34" s="66">
        <v>28</v>
      </c>
      <c r="B34" s="44" t="s">
        <v>563</v>
      </c>
      <c r="C34" s="22"/>
      <c r="D34" s="53" t="s">
        <v>565</v>
      </c>
      <c r="E34" s="58">
        <v>7029.8</v>
      </c>
    </row>
    <row r="35" spans="1:5" ht="14.25">
      <c r="A35" s="66">
        <v>29</v>
      </c>
      <c r="B35" s="44" t="s">
        <v>564</v>
      </c>
      <c r="C35" s="22"/>
      <c r="D35" s="53" t="s">
        <v>566</v>
      </c>
      <c r="E35" s="58">
        <v>7029.8</v>
      </c>
    </row>
    <row r="36" spans="1:5" ht="18.75">
      <c r="A36" s="70" t="s">
        <v>207</v>
      </c>
      <c r="B36" s="70"/>
      <c r="C36" s="70"/>
      <c r="D36" s="70"/>
      <c r="E36" s="64">
        <f>SUM(E7:E35)</f>
        <v>3733959.7899999996</v>
      </c>
    </row>
    <row r="37" spans="1:8" ht="15">
      <c r="A37" s="23"/>
      <c r="B37" s="71" t="s">
        <v>204</v>
      </c>
      <c r="C37" s="72"/>
      <c r="D37" s="72"/>
      <c r="E37" s="73"/>
      <c r="F37" s="24"/>
      <c r="G37" s="25"/>
      <c r="H37" s="25"/>
    </row>
    <row r="38" spans="1:5" ht="14.25">
      <c r="A38" s="21">
        <v>1</v>
      </c>
      <c r="B38" s="13" t="s">
        <v>53</v>
      </c>
      <c r="C38" s="22"/>
      <c r="D38" s="48" t="s">
        <v>54</v>
      </c>
      <c r="E38" s="55">
        <f>122915-4099.95</f>
        <v>118815.05</v>
      </c>
    </row>
    <row r="39" spans="1:5" ht="14.25">
      <c r="A39" s="21">
        <v>2</v>
      </c>
      <c r="B39" s="13" t="s">
        <v>71</v>
      </c>
      <c r="C39" s="22"/>
      <c r="D39" s="48" t="s">
        <v>72</v>
      </c>
      <c r="E39" s="55">
        <f>10951-821.33</f>
        <v>10129.67</v>
      </c>
    </row>
    <row r="40" spans="1:5" ht="14.25">
      <c r="A40" s="21">
        <v>3</v>
      </c>
      <c r="B40" s="13" t="s">
        <v>73</v>
      </c>
      <c r="C40" s="22"/>
      <c r="D40" s="48" t="s">
        <v>74</v>
      </c>
      <c r="E40" s="55">
        <f>3037.71-227.83</f>
        <v>2809.88</v>
      </c>
    </row>
    <row r="41" spans="1:5" ht="14.25">
      <c r="A41" s="21">
        <v>4</v>
      </c>
      <c r="B41" s="13" t="s">
        <v>77</v>
      </c>
      <c r="C41" s="22"/>
      <c r="D41" s="48" t="s">
        <v>78</v>
      </c>
      <c r="E41" s="55">
        <f>22420-1681.5</f>
        <v>20738.5</v>
      </c>
    </row>
    <row r="42" spans="1:5" ht="14.25">
      <c r="A42" s="21">
        <v>5</v>
      </c>
      <c r="B42" s="13" t="s">
        <v>79</v>
      </c>
      <c r="C42" s="22"/>
      <c r="D42" s="48" t="s">
        <v>80</v>
      </c>
      <c r="E42" s="55">
        <f>1315.15-98.64</f>
        <v>1216.51</v>
      </c>
    </row>
    <row r="43" spans="1:5" ht="14.25">
      <c r="A43" s="21">
        <v>6</v>
      </c>
      <c r="B43" s="13" t="s">
        <v>85</v>
      </c>
      <c r="C43" s="22"/>
      <c r="D43" s="48" t="s">
        <v>86</v>
      </c>
      <c r="E43" s="55">
        <f>1709.83-128.24</f>
        <v>1581.59</v>
      </c>
    </row>
    <row r="44" spans="1:5" ht="14.25">
      <c r="A44" s="21">
        <v>7</v>
      </c>
      <c r="B44" s="13" t="s">
        <v>89</v>
      </c>
      <c r="C44" s="22"/>
      <c r="D44" s="48" t="s">
        <v>90</v>
      </c>
      <c r="E44" s="55">
        <f>2790-209.25</f>
        <v>2580.75</v>
      </c>
    </row>
    <row r="45" spans="1:5" ht="14.25">
      <c r="A45" s="21">
        <v>8</v>
      </c>
      <c r="B45" s="13" t="s">
        <v>91</v>
      </c>
      <c r="C45" s="22"/>
      <c r="D45" s="48" t="s">
        <v>92</v>
      </c>
      <c r="E45" s="55">
        <f>2396.73-179.75</f>
        <v>2216.98</v>
      </c>
    </row>
    <row r="46" spans="1:5" ht="14.25">
      <c r="A46" s="21">
        <v>9</v>
      </c>
      <c r="B46" s="13" t="s">
        <v>97</v>
      </c>
      <c r="C46" s="22"/>
      <c r="D46" s="48" t="s">
        <v>98</v>
      </c>
      <c r="E46" s="55">
        <f>4090-429.45</f>
        <v>3660.55</v>
      </c>
    </row>
    <row r="47" spans="1:5" ht="14.25">
      <c r="A47" s="21">
        <v>10</v>
      </c>
      <c r="B47" s="13" t="s">
        <v>99</v>
      </c>
      <c r="C47" s="22"/>
      <c r="D47" s="48" t="s">
        <v>100</v>
      </c>
      <c r="E47" s="55">
        <f>3900-409.5</f>
        <v>3490.5</v>
      </c>
    </row>
    <row r="48" spans="1:5" ht="14.25">
      <c r="A48" s="21">
        <v>11</v>
      </c>
      <c r="B48" s="13" t="s">
        <v>101</v>
      </c>
      <c r="C48" s="22"/>
      <c r="D48" s="48" t="s">
        <v>102</v>
      </c>
      <c r="E48" s="55">
        <f>20468-2763.18</f>
        <v>17704.82</v>
      </c>
    </row>
    <row r="49" spans="1:5" ht="14.25">
      <c r="A49" s="21">
        <v>12</v>
      </c>
      <c r="B49" s="13" t="s">
        <v>103</v>
      </c>
      <c r="C49" s="22"/>
      <c r="D49" s="48" t="s">
        <v>104</v>
      </c>
      <c r="E49" s="55">
        <f>7520.4-564.03</f>
        <v>6956.37</v>
      </c>
    </row>
    <row r="50" spans="1:5" ht="14.25">
      <c r="A50" s="21">
        <v>13</v>
      </c>
      <c r="B50" s="13" t="s">
        <v>111</v>
      </c>
      <c r="C50" s="22"/>
      <c r="D50" s="48" t="s">
        <v>112</v>
      </c>
      <c r="E50" s="55">
        <f>4348-652.2</f>
        <v>3695.8</v>
      </c>
    </row>
    <row r="51" spans="1:5" ht="14.25">
      <c r="A51" s="21">
        <v>14</v>
      </c>
      <c r="B51" s="13" t="s">
        <v>113</v>
      </c>
      <c r="C51" s="22"/>
      <c r="D51" s="48" t="s">
        <v>114</v>
      </c>
      <c r="E51" s="55">
        <f>7576.66-1704.75</f>
        <v>5871.91</v>
      </c>
    </row>
    <row r="52" spans="1:5" ht="14.25">
      <c r="A52" s="21">
        <v>15</v>
      </c>
      <c r="B52" s="13" t="s">
        <v>121</v>
      </c>
      <c r="C52" s="22"/>
      <c r="D52" s="48" t="s">
        <v>122</v>
      </c>
      <c r="E52" s="55">
        <f>132408-9930.6</f>
        <v>122477.4</v>
      </c>
    </row>
    <row r="53" spans="1:5" ht="14.25">
      <c r="A53" s="21">
        <v>16</v>
      </c>
      <c r="B53" s="13" t="s">
        <v>123</v>
      </c>
      <c r="C53" s="22"/>
      <c r="D53" s="48" t="s">
        <v>124</v>
      </c>
      <c r="E53" s="55">
        <f>10419-1094</f>
        <v>9325</v>
      </c>
    </row>
    <row r="54" spans="1:5" ht="14.25">
      <c r="A54" s="21">
        <v>17</v>
      </c>
      <c r="B54" s="13" t="s">
        <v>125</v>
      </c>
      <c r="C54" s="22"/>
      <c r="D54" s="48" t="s">
        <v>126</v>
      </c>
      <c r="E54" s="55">
        <f>43720.03-5902.21</f>
        <v>37817.82</v>
      </c>
    </row>
    <row r="55" spans="1:5" ht="14.25">
      <c r="A55" s="21">
        <v>18</v>
      </c>
      <c r="B55" s="13" t="s">
        <v>129</v>
      </c>
      <c r="C55" s="22"/>
      <c r="D55" s="48" t="s">
        <v>130</v>
      </c>
      <c r="E55" s="55">
        <f>3770.02-848.26</f>
        <v>2921.76</v>
      </c>
    </row>
    <row r="56" spans="1:5" ht="14.25">
      <c r="A56" s="21">
        <v>19</v>
      </c>
      <c r="B56" s="13" t="s">
        <v>131</v>
      </c>
      <c r="C56" s="22"/>
      <c r="D56" s="48" t="s">
        <v>132</v>
      </c>
      <c r="E56" s="55">
        <f>22300-3010.5</f>
        <v>19289.5</v>
      </c>
    </row>
    <row r="57" spans="1:5" ht="14.25">
      <c r="A57" s="21">
        <v>20</v>
      </c>
      <c r="B57" s="13" t="s">
        <v>133</v>
      </c>
      <c r="C57" s="22"/>
      <c r="D57" s="48" t="s">
        <v>134</v>
      </c>
      <c r="E57" s="55">
        <f>4597.56-1034.45</f>
        <v>3563.1100000000006</v>
      </c>
    </row>
    <row r="58" spans="1:5" ht="14.25">
      <c r="A58" s="21">
        <v>21</v>
      </c>
      <c r="B58" s="13" t="s">
        <v>135</v>
      </c>
      <c r="C58" s="22"/>
      <c r="D58" s="48" t="s">
        <v>136</v>
      </c>
      <c r="E58" s="55">
        <f>4982.12-1120.98</f>
        <v>3861.14</v>
      </c>
    </row>
    <row r="59" spans="1:5" ht="14.25">
      <c r="A59" s="21">
        <v>22</v>
      </c>
      <c r="B59" s="13" t="s">
        <v>174</v>
      </c>
      <c r="C59" s="22"/>
      <c r="D59" s="48" t="s">
        <v>175</v>
      </c>
      <c r="E59" s="55">
        <f>5552.85-277.64</f>
        <v>5275.21</v>
      </c>
    </row>
    <row r="60" spans="1:5" ht="14.25">
      <c r="A60" s="21">
        <v>23</v>
      </c>
      <c r="B60" s="13" t="s">
        <v>176</v>
      </c>
      <c r="C60" s="22"/>
      <c r="D60" s="48" t="s">
        <v>177</v>
      </c>
      <c r="E60" s="55">
        <f>5756.1-287.81</f>
        <v>5468.29</v>
      </c>
    </row>
    <row r="61" spans="1:5" ht="14.25">
      <c r="A61" s="21">
        <v>24</v>
      </c>
      <c r="B61" s="33" t="s">
        <v>467</v>
      </c>
      <c r="C61" s="34"/>
      <c r="D61" s="33" t="s">
        <v>469</v>
      </c>
      <c r="E61" s="56">
        <v>2906.53</v>
      </c>
    </row>
    <row r="62" spans="1:5" ht="14.25">
      <c r="A62" s="21">
        <v>25</v>
      </c>
      <c r="B62" s="33" t="s">
        <v>468</v>
      </c>
      <c r="C62" s="34"/>
      <c r="D62" s="33" t="s">
        <v>470</v>
      </c>
      <c r="E62" s="56">
        <v>3690</v>
      </c>
    </row>
    <row r="63" spans="1:5" ht="14.25">
      <c r="A63" s="66">
        <v>26</v>
      </c>
      <c r="B63" s="33" t="s">
        <v>503</v>
      </c>
      <c r="C63" s="54"/>
      <c r="D63" s="36" t="s">
        <v>504</v>
      </c>
      <c r="E63" s="63">
        <v>2420</v>
      </c>
    </row>
    <row r="64" spans="1:5" ht="14.25">
      <c r="A64" s="66">
        <v>27</v>
      </c>
      <c r="B64" s="33" t="s">
        <v>516</v>
      </c>
      <c r="C64" s="22"/>
      <c r="D64" s="36" t="s">
        <v>505</v>
      </c>
      <c r="E64" s="56">
        <v>14588.62</v>
      </c>
    </row>
    <row r="65" spans="1:5" ht="14.25">
      <c r="A65" s="66">
        <v>28</v>
      </c>
      <c r="B65" s="33" t="s">
        <v>519</v>
      </c>
      <c r="C65" s="22"/>
      <c r="D65" s="36" t="s">
        <v>521</v>
      </c>
      <c r="E65" s="63">
        <v>3400</v>
      </c>
    </row>
    <row r="66" spans="1:5" ht="14.25">
      <c r="A66" s="66">
        <v>29</v>
      </c>
      <c r="B66" s="33" t="s">
        <v>520</v>
      </c>
      <c r="C66" s="22"/>
      <c r="D66" s="36" t="s">
        <v>522</v>
      </c>
      <c r="E66" s="63">
        <v>3004.07</v>
      </c>
    </row>
    <row r="67" spans="1:5" ht="14.25">
      <c r="A67" s="66">
        <v>30</v>
      </c>
      <c r="B67" s="33" t="s">
        <v>525</v>
      </c>
      <c r="C67" s="22"/>
      <c r="D67" s="36" t="s">
        <v>526</v>
      </c>
      <c r="E67" s="56">
        <v>5392.88</v>
      </c>
    </row>
    <row r="68" spans="1:5" ht="14.25">
      <c r="A68" s="66">
        <v>31</v>
      </c>
      <c r="B68" s="33" t="s">
        <v>531</v>
      </c>
      <c r="C68" s="22"/>
      <c r="D68" s="36" t="s">
        <v>536</v>
      </c>
      <c r="E68" s="63">
        <v>5430.89</v>
      </c>
    </row>
    <row r="69" spans="1:5" ht="14.25">
      <c r="A69" s="66">
        <v>32</v>
      </c>
      <c r="B69" s="33" t="s">
        <v>532</v>
      </c>
      <c r="C69" s="22"/>
      <c r="D69" s="36" t="s">
        <v>537</v>
      </c>
      <c r="E69" s="63">
        <v>2018</v>
      </c>
    </row>
    <row r="70" spans="1:5" ht="14.25">
      <c r="A70" s="66">
        <v>33</v>
      </c>
      <c r="B70" s="33" t="s">
        <v>533</v>
      </c>
      <c r="C70" s="22"/>
      <c r="D70" s="36" t="s">
        <v>538</v>
      </c>
      <c r="E70" s="56">
        <v>5000</v>
      </c>
    </row>
    <row r="71" spans="1:5" ht="14.25">
      <c r="A71" s="66">
        <v>34</v>
      </c>
      <c r="B71" s="44" t="s">
        <v>534</v>
      </c>
      <c r="C71" s="22"/>
      <c r="D71" s="53" t="s">
        <v>539</v>
      </c>
      <c r="E71" s="58">
        <v>2438.21</v>
      </c>
    </row>
    <row r="72" spans="1:5" ht="14.25">
      <c r="A72" s="66">
        <v>35</v>
      </c>
      <c r="B72" s="44" t="s">
        <v>535</v>
      </c>
      <c r="C72" s="22"/>
      <c r="D72" s="53" t="s">
        <v>540</v>
      </c>
      <c r="E72" s="58">
        <v>3699.19</v>
      </c>
    </row>
    <row r="73" spans="1:5" ht="14.25">
      <c r="A73" s="66">
        <v>36</v>
      </c>
      <c r="B73" s="44" t="s">
        <v>545</v>
      </c>
      <c r="C73" s="22"/>
      <c r="D73" s="53" t="s">
        <v>549</v>
      </c>
      <c r="E73" s="58">
        <v>2600.81</v>
      </c>
    </row>
    <row r="74" spans="1:5" ht="14.25">
      <c r="A74" s="66">
        <v>37</v>
      </c>
      <c r="B74" s="44" t="s">
        <v>546</v>
      </c>
      <c r="C74" s="22"/>
      <c r="D74" s="53" t="s">
        <v>550</v>
      </c>
      <c r="E74" s="58">
        <v>3958.54</v>
      </c>
    </row>
    <row r="75" spans="1:5" ht="14.25">
      <c r="A75" s="66">
        <v>38</v>
      </c>
      <c r="B75" s="44" t="s">
        <v>567</v>
      </c>
      <c r="C75" s="22"/>
      <c r="D75" s="53" t="s">
        <v>551</v>
      </c>
      <c r="E75" s="58">
        <v>3788</v>
      </c>
    </row>
    <row r="76" spans="1:5" ht="14.25">
      <c r="A76" s="66">
        <v>39</v>
      </c>
      <c r="B76" s="44" t="s">
        <v>547</v>
      </c>
      <c r="C76" s="22"/>
      <c r="D76" s="53" t="s">
        <v>552</v>
      </c>
      <c r="E76" s="58">
        <v>7748</v>
      </c>
    </row>
    <row r="77" spans="1:5" ht="14.25">
      <c r="A77" s="66">
        <v>40</v>
      </c>
      <c r="B77" s="44" t="s">
        <v>548</v>
      </c>
      <c r="C77" s="22"/>
      <c r="D77" s="53" t="s">
        <v>553</v>
      </c>
      <c r="E77" s="58">
        <v>3950</v>
      </c>
    </row>
    <row r="78" spans="1:5" ht="14.25">
      <c r="A78" s="66">
        <v>41</v>
      </c>
      <c r="B78" s="44" t="s">
        <v>556</v>
      </c>
      <c r="C78" s="22"/>
      <c r="D78" s="53" t="s">
        <v>559</v>
      </c>
      <c r="E78" s="59">
        <v>3334.66</v>
      </c>
    </row>
    <row r="79" spans="1:5" ht="14.25">
      <c r="A79" s="66">
        <v>42</v>
      </c>
      <c r="B79" s="44" t="s">
        <v>557</v>
      </c>
      <c r="C79" s="22"/>
      <c r="D79" s="53" t="s">
        <v>560</v>
      </c>
      <c r="E79" s="59">
        <v>3498.67</v>
      </c>
    </row>
    <row r="80" spans="1:5" ht="14.25">
      <c r="A80" s="66">
        <v>43</v>
      </c>
      <c r="B80" s="44" t="s">
        <v>557</v>
      </c>
      <c r="C80" s="22"/>
      <c r="D80" s="53" t="s">
        <v>561</v>
      </c>
      <c r="E80" s="59">
        <v>3498.67</v>
      </c>
    </row>
    <row r="81" spans="1:5" ht="14.25">
      <c r="A81" s="66">
        <v>44</v>
      </c>
      <c r="B81" s="44" t="s">
        <v>558</v>
      </c>
      <c r="C81" s="22"/>
      <c r="D81" s="53" t="s">
        <v>562</v>
      </c>
      <c r="E81" s="59">
        <v>7317.07</v>
      </c>
    </row>
    <row r="82" spans="1:5" ht="18.75">
      <c r="A82" s="70" t="s">
        <v>207</v>
      </c>
      <c r="B82" s="70"/>
      <c r="C82" s="70"/>
      <c r="D82" s="70"/>
      <c r="E82" s="64">
        <f>SUM(E38:E81)</f>
        <v>505150.92000000004</v>
      </c>
    </row>
    <row r="83" spans="1:8" ht="14.25" customHeight="1">
      <c r="A83" s="23"/>
      <c r="B83" s="71" t="s">
        <v>205</v>
      </c>
      <c r="C83" s="72"/>
      <c r="D83" s="72"/>
      <c r="E83" s="73"/>
      <c r="F83" s="24"/>
      <c r="G83" s="25"/>
      <c r="H83" s="25"/>
    </row>
    <row r="84" spans="1:5" ht="14.25">
      <c r="A84" s="21">
        <v>1</v>
      </c>
      <c r="B84" s="12" t="s">
        <v>95</v>
      </c>
      <c r="C84" s="22"/>
      <c r="D84" s="49" t="s">
        <v>96</v>
      </c>
      <c r="E84" s="62">
        <f>21941.55-3291.23</f>
        <v>18650.32</v>
      </c>
    </row>
    <row r="85" spans="1:5" ht="15">
      <c r="A85" s="37">
        <v>2</v>
      </c>
      <c r="B85" s="33" t="s">
        <v>210</v>
      </c>
      <c r="C85" s="31"/>
      <c r="D85" s="33" t="s">
        <v>219</v>
      </c>
      <c r="E85" s="56">
        <v>7000</v>
      </c>
    </row>
    <row r="86" spans="1:5" ht="14.25">
      <c r="A86" s="30">
        <v>3</v>
      </c>
      <c r="B86" s="33" t="s">
        <v>211</v>
      </c>
      <c r="C86" s="31"/>
      <c r="D86" s="33" t="s">
        <v>220</v>
      </c>
      <c r="E86" s="56">
        <v>2200</v>
      </c>
    </row>
    <row r="87" spans="1:5" ht="14.25">
      <c r="A87" s="30">
        <v>4</v>
      </c>
      <c r="B87" s="33" t="s">
        <v>212</v>
      </c>
      <c r="C87" s="31"/>
      <c r="D87" s="33" t="s">
        <v>220</v>
      </c>
      <c r="E87" s="56">
        <v>2800</v>
      </c>
    </row>
    <row r="88" spans="1:5" ht="14.25">
      <c r="A88" s="30">
        <v>5</v>
      </c>
      <c r="B88" s="33" t="s">
        <v>213</v>
      </c>
      <c r="C88" s="31"/>
      <c r="D88" s="33" t="s">
        <v>221</v>
      </c>
      <c r="E88" s="56">
        <v>15070</v>
      </c>
    </row>
    <row r="89" spans="1:5" ht="14.25">
      <c r="A89" s="30">
        <v>6</v>
      </c>
      <c r="B89" s="33" t="s">
        <v>214</v>
      </c>
      <c r="C89" s="31"/>
      <c r="D89" s="33" t="s">
        <v>222</v>
      </c>
      <c r="E89" s="56">
        <v>17418.9</v>
      </c>
    </row>
    <row r="90" spans="1:5" ht="14.25">
      <c r="A90" s="30">
        <v>7</v>
      </c>
      <c r="B90" s="33" t="s">
        <v>215</v>
      </c>
      <c r="C90" s="31"/>
      <c r="D90" s="33" t="s">
        <v>223</v>
      </c>
      <c r="E90" s="56">
        <v>7100</v>
      </c>
    </row>
    <row r="91" spans="1:5" ht="14.25">
      <c r="A91" s="30">
        <v>8</v>
      </c>
      <c r="B91" s="33" t="s">
        <v>216</v>
      </c>
      <c r="C91" s="31"/>
      <c r="D91" s="33" t="s">
        <v>221</v>
      </c>
      <c r="E91" s="56">
        <v>5990</v>
      </c>
    </row>
    <row r="92" spans="1:5" ht="14.25">
      <c r="A92" s="30">
        <v>9</v>
      </c>
      <c r="B92" s="33" t="s">
        <v>217</v>
      </c>
      <c r="C92" s="31"/>
      <c r="D92" s="33" t="s">
        <v>224</v>
      </c>
      <c r="E92" s="56">
        <v>6404.52</v>
      </c>
    </row>
    <row r="93" spans="1:5" ht="14.25">
      <c r="A93" s="30">
        <v>10</v>
      </c>
      <c r="B93" s="33" t="s">
        <v>218</v>
      </c>
      <c r="C93" s="31"/>
      <c r="D93" s="33" t="s">
        <v>225</v>
      </c>
      <c r="E93" s="56">
        <v>13050</v>
      </c>
    </row>
    <row r="94" spans="1:5" ht="14.25">
      <c r="A94" s="66">
        <v>11</v>
      </c>
      <c r="B94" s="33" t="s">
        <v>506</v>
      </c>
      <c r="C94" s="22"/>
      <c r="D94" s="36" t="s">
        <v>507</v>
      </c>
      <c r="E94" s="63">
        <v>3451.87</v>
      </c>
    </row>
    <row r="95" spans="1:5" ht="14.25">
      <c r="A95" s="66">
        <v>12</v>
      </c>
      <c r="B95" s="33" t="s">
        <v>508</v>
      </c>
      <c r="C95" s="22"/>
      <c r="D95" s="36" t="s">
        <v>509</v>
      </c>
      <c r="E95" s="56">
        <v>12355</v>
      </c>
    </row>
    <row r="96" spans="1:5" ht="14.25">
      <c r="A96" s="66">
        <v>13</v>
      </c>
      <c r="B96" s="33" t="s">
        <v>512</v>
      </c>
      <c r="C96" s="22"/>
      <c r="D96" s="36" t="s">
        <v>514</v>
      </c>
      <c r="E96" s="56">
        <v>2268</v>
      </c>
    </row>
    <row r="97" spans="1:5" ht="14.25">
      <c r="A97" s="66">
        <v>14</v>
      </c>
      <c r="B97" s="33" t="s">
        <v>513</v>
      </c>
      <c r="C97" s="22"/>
      <c r="D97" s="36" t="s">
        <v>515</v>
      </c>
      <c r="E97" s="56">
        <v>8682.05</v>
      </c>
    </row>
    <row r="98" spans="1:5" ht="14.25">
      <c r="A98" s="66">
        <v>15</v>
      </c>
      <c r="B98" s="33" t="s">
        <v>517</v>
      </c>
      <c r="C98" s="22"/>
      <c r="D98" s="36" t="s">
        <v>518</v>
      </c>
      <c r="E98" s="63">
        <v>2990</v>
      </c>
    </row>
    <row r="99" spans="1:5" ht="14.25">
      <c r="A99" s="66">
        <v>16</v>
      </c>
      <c r="B99" s="33" t="s">
        <v>523</v>
      </c>
      <c r="C99" s="22"/>
      <c r="D99" s="36" t="s">
        <v>524</v>
      </c>
      <c r="E99" s="56">
        <v>4795.93</v>
      </c>
    </row>
    <row r="100" spans="1:5" ht="14.25">
      <c r="A100" s="66">
        <v>17</v>
      </c>
      <c r="B100" s="33" t="s">
        <v>527</v>
      </c>
      <c r="C100" s="22"/>
      <c r="D100" s="36" t="s">
        <v>529</v>
      </c>
      <c r="E100" s="63">
        <v>2610</v>
      </c>
    </row>
    <row r="101" spans="1:5" ht="14.25">
      <c r="A101" s="66">
        <v>18</v>
      </c>
      <c r="B101" s="33" t="s">
        <v>528</v>
      </c>
      <c r="C101" s="22"/>
      <c r="D101" s="36" t="s">
        <v>530</v>
      </c>
      <c r="E101" s="63">
        <v>2350</v>
      </c>
    </row>
    <row r="102" spans="1:5" ht="14.25">
      <c r="A102" s="66">
        <v>19</v>
      </c>
      <c r="B102" s="44" t="s">
        <v>541</v>
      </c>
      <c r="C102" s="22"/>
      <c r="D102" s="53" t="s">
        <v>543</v>
      </c>
      <c r="E102" s="58">
        <v>27840</v>
      </c>
    </row>
    <row r="103" spans="1:5" ht="14.25">
      <c r="A103" s="66">
        <v>20</v>
      </c>
      <c r="B103" s="44" t="s">
        <v>542</v>
      </c>
      <c r="C103" s="22"/>
      <c r="D103" s="53" t="s">
        <v>544</v>
      </c>
      <c r="E103" s="58">
        <v>7511.5</v>
      </c>
    </row>
    <row r="104" spans="1:5" ht="14.25">
      <c r="A104" s="66">
        <v>21</v>
      </c>
      <c r="B104" s="44" t="s">
        <v>554</v>
      </c>
      <c r="C104" s="22"/>
      <c r="D104" s="53" t="s">
        <v>555</v>
      </c>
      <c r="E104" s="59">
        <v>2250</v>
      </c>
    </row>
    <row r="105" spans="1:5" ht="18">
      <c r="A105" s="80" t="s">
        <v>207</v>
      </c>
      <c r="B105" s="81"/>
      <c r="C105" s="81"/>
      <c r="D105" s="82"/>
      <c r="E105" s="65">
        <f>SUM(E84:E104)</f>
        <v>172788.09</v>
      </c>
    </row>
    <row r="106" spans="1:8" ht="14.25" customHeight="1">
      <c r="A106" s="23"/>
      <c r="B106" s="71" t="s">
        <v>206</v>
      </c>
      <c r="C106" s="72"/>
      <c r="D106" s="72"/>
      <c r="E106" s="73"/>
      <c r="F106" s="24"/>
      <c r="G106" s="25"/>
      <c r="H106" s="25"/>
    </row>
    <row r="107" spans="1:5" ht="14.25">
      <c r="A107" s="21">
        <v>1</v>
      </c>
      <c r="B107" s="13" t="s">
        <v>127</v>
      </c>
      <c r="C107" s="22"/>
      <c r="D107" s="48" t="s">
        <v>128</v>
      </c>
      <c r="E107" s="61">
        <f>13181-4942.88</f>
        <v>8238.119999999999</v>
      </c>
    </row>
    <row r="108" spans="1:5" ht="18.75">
      <c r="A108" s="70" t="s">
        <v>207</v>
      </c>
      <c r="B108" s="70"/>
      <c r="C108" s="70"/>
      <c r="D108" s="70"/>
      <c r="E108" s="64">
        <f>SUM(E107)</f>
        <v>8238.119999999999</v>
      </c>
    </row>
    <row r="109" spans="1:5" ht="18.75">
      <c r="A109" s="26"/>
      <c r="B109" s="26"/>
      <c r="C109" s="26"/>
      <c r="D109" s="50"/>
      <c r="E109" s="27"/>
    </row>
    <row r="110" spans="1:5" ht="18.75">
      <c r="A110" s="26"/>
      <c r="B110" s="26"/>
      <c r="C110" s="26"/>
      <c r="D110" s="50"/>
      <c r="E110" s="27"/>
    </row>
    <row r="111" spans="1:5" ht="18.75">
      <c r="A111" s="26"/>
      <c r="B111" s="26"/>
      <c r="C111" s="26"/>
      <c r="D111" s="50"/>
      <c r="E111" s="27"/>
    </row>
    <row r="112" spans="1:5" ht="18.75">
      <c r="A112" s="26"/>
      <c r="B112" s="26"/>
      <c r="C112" s="26"/>
      <c r="D112" s="50"/>
      <c r="E112" s="27"/>
    </row>
    <row r="113" spans="1:5" ht="18.75">
      <c r="A113" s="26"/>
      <c r="B113" s="26"/>
      <c r="C113" s="26"/>
      <c r="D113" s="50"/>
      <c r="E113" s="27"/>
    </row>
    <row r="114" spans="1:5" ht="18.75">
      <c r="A114" s="26"/>
      <c r="B114" s="26"/>
      <c r="C114" s="26"/>
      <c r="D114" s="50"/>
      <c r="E114" s="27"/>
    </row>
    <row r="115" spans="1:5" ht="18.75">
      <c r="A115" s="26"/>
      <c r="B115" s="26"/>
      <c r="C115" s="26"/>
      <c r="D115" s="50"/>
      <c r="E115" s="27"/>
    </row>
    <row r="116" spans="1:5" ht="18.75">
      <c r="A116" s="26"/>
      <c r="B116" s="26"/>
      <c r="C116" s="26"/>
      <c r="D116" s="50"/>
      <c r="E116" s="27"/>
    </row>
    <row r="117" spans="1:5" s="29" customFormat="1" ht="18.75">
      <c r="A117" s="26"/>
      <c r="B117" s="26"/>
      <c r="C117" s="26"/>
      <c r="D117" s="50"/>
      <c r="E117" s="27"/>
    </row>
    <row r="118" spans="1:8" ht="14.25" customHeight="1">
      <c r="A118" s="28"/>
      <c r="B118" s="74" t="s">
        <v>209</v>
      </c>
      <c r="C118" s="75"/>
      <c r="D118" s="75"/>
      <c r="E118" s="76"/>
      <c r="F118" s="24"/>
      <c r="G118" s="25"/>
      <c r="H118" s="25"/>
    </row>
    <row r="119" spans="1:8" ht="14.25" customHeight="1">
      <c r="A119" s="77" t="s">
        <v>464</v>
      </c>
      <c r="B119" s="78"/>
      <c r="C119" s="78"/>
      <c r="D119" s="78"/>
      <c r="E119" s="79"/>
      <c r="F119" s="24"/>
      <c r="G119" s="25"/>
      <c r="H119" s="25"/>
    </row>
    <row r="120" spans="1:5" ht="14.25">
      <c r="A120" s="21">
        <v>1</v>
      </c>
      <c r="B120" s="13" t="s">
        <v>137</v>
      </c>
      <c r="C120" s="22"/>
      <c r="D120" s="48" t="s">
        <v>138</v>
      </c>
      <c r="E120" s="55">
        <f>3895-584.25</f>
        <v>3310.75</v>
      </c>
    </row>
    <row r="121" spans="1:5" ht="14.25">
      <c r="A121" s="21">
        <v>2</v>
      </c>
      <c r="B121" s="13" t="s">
        <v>137</v>
      </c>
      <c r="C121" s="22"/>
      <c r="D121" s="48" t="s">
        <v>139</v>
      </c>
      <c r="E121" s="55">
        <f>3895-584.25</f>
        <v>3310.75</v>
      </c>
    </row>
    <row r="122" spans="1:5" ht="14.25">
      <c r="A122" s="21">
        <v>3</v>
      </c>
      <c r="B122" s="13" t="s">
        <v>140</v>
      </c>
      <c r="C122" s="22"/>
      <c r="D122" s="48" t="s">
        <v>141</v>
      </c>
      <c r="E122" s="55">
        <f>14178-2126.7</f>
        <v>12051.3</v>
      </c>
    </row>
    <row r="123" spans="1:5" ht="14.25">
      <c r="A123" s="21">
        <v>4</v>
      </c>
      <c r="B123" s="13" t="s">
        <v>142</v>
      </c>
      <c r="C123" s="22"/>
      <c r="D123" s="48" t="s">
        <v>143</v>
      </c>
      <c r="E123" s="55">
        <f>3876-872.1</f>
        <v>3003.9</v>
      </c>
    </row>
    <row r="124" spans="1:5" ht="14.25">
      <c r="A124" s="21">
        <v>5</v>
      </c>
      <c r="B124" s="13" t="s">
        <v>142</v>
      </c>
      <c r="C124" s="22"/>
      <c r="D124" s="48" t="s">
        <v>144</v>
      </c>
      <c r="E124" s="55">
        <f>3876-872.1</f>
        <v>3003.9</v>
      </c>
    </row>
    <row r="125" spans="1:5" ht="14.25">
      <c r="A125" s="21">
        <v>6</v>
      </c>
      <c r="B125" s="13" t="s">
        <v>142</v>
      </c>
      <c r="C125" s="22"/>
      <c r="D125" s="48" t="s">
        <v>145</v>
      </c>
      <c r="E125" s="55">
        <f>3876-872.1</f>
        <v>3003.9</v>
      </c>
    </row>
    <row r="126" spans="1:5" ht="14.25">
      <c r="A126" s="21">
        <v>7</v>
      </c>
      <c r="B126" s="13" t="s">
        <v>142</v>
      </c>
      <c r="C126" s="22"/>
      <c r="D126" s="48" t="s">
        <v>146</v>
      </c>
      <c r="E126" s="55">
        <f>3876-872.1</f>
        <v>3003.9</v>
      </c>
    </row>
    <row r="127" spans="1:5" ht="14.25">
      <c r="A127" s="21">
        <v>8</v>
      </c>
      <c r="B127" s="13" t="s">
        <v>147</v>
      </c>
      <c r="C127" s="22"/>
      <c r="D127" s="48" t="s">
        <v>148</v>
      </c>
      <c r="E127" s="55">
        <f>4688-1054.8</f>
        <v>3633.2</v>
      </c>
    </row>
    <row r="128" spans="1:5" ht="14.25">
      <c r="A128" s="21">
        <v>9</v>
      </c>
      <c r="B128" s="13" t="s">
        <v>147</v>
      </c>
      <c r="C128" s="22"/>
      <c r="D128" s="48" t="s">
        <v>149</v>
      </c>
      <c r="E128" s="55">
        <f>4688-1054.8</f>
        <v>3633.2</v>
      </c>
    </row>
    <row r="129" spans="1:5" ht="14.25">
      <c r="A129" s="21">
        <v>10</v>
      </c>
      <c r="B129" s="13" t="s">
        <v>150</v>
      </c>
      <c r="C129" s="22"/>
      <c r="D129" s="48" t="s">
        <v>151</v>
      </c>
      <c r="E129" s="55">
        <f>1816270.33-272440.55</f>
        <v>1543829.78</v>
      </c>
    </row>
    <row r="130" spans="1:5" ht="14.25">
      <c r="A130" s="21">
        <v>11</v>
      </c>
      <c r="B130" s="13" t="s">
        <v>152</v>
      </c>
      <c r="C130" s="22"/>
      <c r="D130" s="48" t="s">
        <v>153</v>
      </c>
      <c r="E130" s="55">
        <f>7045185.04-237755</f>
        <v>6807430.04</v>
      </c>
    </row>
    <row r="131" spans="1:5" ht="14.25">
      <c r="A131" s="21">
        <v>12</v>
      </c>
      <c r="B131" s="13" t="s">
        <v>154</v>
      </c>
      <c r="C131" s="22"/>
      <c r="D131" s="48" t="s">
        <v>155</v>
      </c>
      <c r="E131" s="55">
        <f>414634.36-43536.61</f>
        <v>371097.75</v>
      </c>
    </row>
    <row r="132" spans="1:5" ht="14.25">
      <c r="A132" s="21">
        <v>13</v>
      </c>
      <c r="B132" s="13" t="s">
        <v>156</v>
      </c>
      <c r="C132" s="22"/>
      <c r="D132" s="48" t="s">
        <v>157</v>
      </c>
      <c r="E132" s="55">
        <f>4964.5-167.55</f>
        <v>4796.95</v>
      </c>
    </row>
    <row r="133" spans="1:5" ht="14.25">
      <c r="A133" s="21">
        <v>14</v>
      </c>
      <c r="B133" s="13" t="s">
        <v>158</v>
      </c>
      <c r="C133" s="22"/>
      <c r="D133" s="48" t="s">
        <v>159</v>
      </c>
      <c r="E133" s="55">
        <f>1376.66-46.46</f>
        <v>1330.2</v>
      </c>
    </row>
    <row r="134" spans="1:5" ht="14.25">
      <c r="A134" s="21">
        <v>15</v>
      </c>
      <c r="B134" s="13" t="s">
        <v>160</v>
      </c>
      <c r="C134" s="22"/>
      <c r="D134" s="48" t="s">
        <v>161</v>
      </c>
      <c r="E134" s="55">
        <f>101590.65-3428.69</f>
        <v>98161.95999999999</v>
      </c>
    </row>
    <row r="135" spans="1:5" ht="14.25">
      <c r="A135" s="21">
        <v>16</v>
      </c>
      <c r="B135" s="13" t="s">
        <v>162</v>
      </c>
      <c r="C135" s="22"/>
      <c r="D135" s="48" t="s">
        <v>163</v>
      </c>
      <c r="E135" s="55">
        <f>39803.31-1343.36</f>
        <v>38459.95</v>
      </c>
    </row>
    <row r="136" spans="1:5" ht="14.25">
      <c r="A136" s="21">
        <v>17</v>
      </c>
      <c r="B136" s="13" t="s">
        <v>164</v>
      </c>
      <c r="C136" s="22"/>
      <c r="D136" s="48" t="s">
        <v>165</v>
      </c>
      <c r="E136" s="55">
        <f>148169.12-5000.71</f>
        <v>143168.41</v>
      </c>
    </row>
    <row r="137" spans="1:5" ht="14.25">
      <c r="A137" s="21">
        <v>18</v>
      </c>
      <c r="B137" s="13" t="s">
        <v>166</v>
      </c>
      <c r="C137" s="22"/>
      <c r="D137" s="48" t="s">
        <v>167</v>
      </c>
      <c r="E137" s="55">
        <f>190798.75-6439.46</f>
        <v>184359.29</v>
      </c>
    </row>
    <row r="138" spans="1:5" ht="14.25">
      <c r="A138" s="21">
        <v>19</v>
      </c>
      <c r="B138" s="13" t="s">
        <v>168</v>
      </c>
      <c r="C138" s="22"/>
      <c r="D138" s="48" t="s">
        <v>169</v>
      </c>
      <c r="E138" s="55">
        <f>66711.84-2251.52</f>
        <v>64460.32</v>
      </c>
    </row>
    <row r="139" spans="1:5" ht="14.25">
      <c r="A139" s="21">
        <v>20</v>
      </c>
      <c r="B139" s="13" t="s">
        <v>170</v>
      </c>
      <c r="C139" s="22"/>
      <c r="D139" s="48" t="s">
        <v>171</v>
      </c>
      <c r="E139" s="55">
        <f>901890.54-45094.53</f>
        <v>856796.01</v>
      </c>
    </row>
    <row r="140" spans="1:5" ht="14.25">
      <c r="A140" s="21">
        <v>21</v>
      </c>
      <c r="B140" s="13" t="s">
        <v>172</v>
      </c>
      <c r="C140" s="22"/>
      <c r="D140" s="48" t="s">
        <v>173</v>
      </c>
      <c r="E140" s="55">
        <f>340418.58-17020.93</f>
        <v>323397.65</v>
      </c>
    </row>
    <row r="141" spans="1:5" ht="14.25">
      <c r="A141" s="21">
        <v>22</v>
      </c>
      <c r="B141" s="13" t="s">
        <v>178</v>
      </c>
      <c r="C141" s="22"/>
      <c r="D141" s="48" t="s">
        <v>179</v>
      </c>
      <c r="E141" s="55">
        <f>445102.42-14836.75</f>
        <v>430265.67</v>
      </c>
    </row>
    <row r="142" spans="1:5" ht="14.25">
      <c r="A142" s="21">
        <v>23</v>
      </c>
      <c r="B142" s="13" t="s">
        <v>180</v>
      </c>
      <c r="C142" s="22"/>
      <c r="D142" s="48" t="s">
        <v>181</v>
      </c>
      <c r="E142" s="55">
        <f>1300375.52-43345.85</f>
        <v>1257029.67</v>
      </c>
    </row>
    <row r="143" spans="1:5" ht="14.25">
      <c r="A143" s="21">
        <v>24</v>
      </c>
      <c r="B143" s="13" t="s">
        <v>182</v>
      </c>
      <c r="C143" s="22"/>
      <c r="D143" s="48" t="s">
        <v>183</v>
      </c>
      <c r="E143" s="55">
        <f>1509116.38-50303.88</f>
        <v>1458812.5</v>
      </c>
    </row>
    <row r="144" spans="1:5" ht="14.25">
      <c r="A144" s="21">
        <v>25</v>
      </c>
      <c r="B144" s="13" t="s">
        <v>184</v>
      </c>
      <c r="C144" s="22"/>
      <c r="D144" s="48" t="s">
        <v>185</v>
      </c>
      <c r="E144" s="55">
        <f>330355.56-11011.85</f>
        <v>319343.71</v>
      </c>
    </row>
    <row r="145" spans="1:5" ht="14.25">
      <c r="A145" s="21">
        <v>26</v>
      </c>
      <c r="B145" s="13" t="s">
        <v>186</v>
      </c>
      <c r="C145" s="22"/>
      <c r="D145" s="48" t="s">
        <v>187</v>
      </c>
      <c r="E145" s="55">
        <f>110063.93-2568.16</f>
        <v>107495.76999999999</v>
      </c>
    </row>
    <row r="146" spans="1:5" ht="14.25">
      <c r="A146" s="21">
        <v>27</v>
      </c>
      <c r="B146" s="13" t="s">
        <v>188</v>
      </c>
      <c r="C146" s="22"/>
      <c r="D146" s="48" t="s">
        <v>189</v>
      </c>
      <c r="E146" s="55">
        <f>139372.45-3252.02</f>
        <v>136120.43000000002</v>
      </c>
    </row>
    <row r="147" spans="1:5" ht="14.25">
      <c r="A147" s="21">
        <v>28</v>
      </c>
      <c r="B147" s="13" t="s">
        <v>190</v>
      </c>
      <c r="C147" s="22"/>
      <c r="D147" s="48" t="s">
        <v>191</v>
      </c>
      <c r="E147" s="55">
        <f>283271.52-3304.83</f>
        <v>279966.69</v>
      </c>
    </row>
    <row r="148" spans="1:5" ht="14.25">
      <c r="A148" s="21">
        <v>29</v>
      </c>
      <c r="B148" s="13" t="s">
        <v>192</v>
      </c>
      <c r="C148" s="22"/>
      <c r="D148" s="48" t="s">
        <v>193</v>
      </c>
      <c r="E148" s="55">
        <f>56712.76-945.21</f>
        <v>55767.55</v>
      </c>
    </row>
    <row r="149" spans="1:5" ht="14.25">
      <c r="A149" s="21">
        <v>30</v>
      </c>
      <c r="B149" s="13" t="s">
        <v>194</v>
      </c>
      <c r="C149" s="22"/>
      <c r="D149" s="48" t="s">
        <v>195</v>
      </c>
      <c r="E149" s="55">
        <f>106444.99-1241.86</f>
        <v>105203.13</v>
      </c>
    </row>
    <row r="150" spans="1:5" ht="14.25">
      <c r="A150" s="21">
        <v>31</v>
      </c>
      <c r="B150" s="13" t="s">
        <v>196</v>
      </c>
      <c r="C150" s="22"/>
      <c r="D150" s="48" t="s">
        <v>197</v>
      </c>
      <c r="E150" s="55">
        <f>30103.6-501.73</f>
        <v>29601.87</v>
      </c>
    </row>
    <row r="151" spans="1:5" ht="14.25">
      <c r="A151" s="21">
        <v>32</v>
      </c>
      <c r="B151" s="13" t="s">
        <v>198</v>
      </c>
      <c r="C151" s="22"/>
      <c r="D151" s="48" t="s">
        <v>199</v>
      </c>
      <c r="E151" s="55">
        <f>20201.64-336.69</f>
        <v>19864.95</v>
      </c>
    </row>
    <row r="152" spans="1:5" ht="14.25">
      <c r="A152" s="21">
        <v>33</v>
      </c>
      <c r="B152" s="13" t="s">
        <v>200</v>
      </c>
      <c r="C152" s="22"/>
      <c r="D152" s="48" t="s">
        <v>201</v>
      </c>
      <c r="E152" s="55">
        <f>31904.05-531.73</f>
        <v>31372.32</v>
      </c>
    </row>
    <row r="153" spans="1:5" ht="14.25">
      <c r="A153" s="21">
        <v>34</v>
      </c>
      <c r="B153" s="13" t="s">
        <v>202</v>
      </c>
      <c r="C153" s="22"/>
      <c r="D153" s="48" t="s">
        <v>203</v>
      </c>
      <c r="E153" s="55">
        <f>31303.91-521.73</f>
        <v>30782.18</v>
      </c>
    </row>
    <row r="154" spans="1:5" ht="15">
      <c r="A154" s="32">
        <v>35</v>
      </c>
      <c r="B154" s="33" t="s">
        <v>226</v>
      </c>
      <c r="C154" s="34"/>
      <c r="D154" s="33" t="s">
        <v>252</v>
      </c>
      <c r="E154" s="56">
        <v>74808.23</v>
      </c>
    </row>
    <row r="155" spans="1:5" ht="14.25">
      <c r="A155" s="21">
        <v>36</v>
      </c>
      <c r="B155" s="33" t="s">
        <v>227</v>
      </c>
      <c r="C155" s="34"/>
      <c r="D155" s="33" t="s">
        <v>253</v>
      </c>
      <c r="E155" s="56">
        <v>538795.22</v>
      </c>
    </row>
    <row r="156" spans="1:5" ht="14.25">
      <c r="A156" s="21">
        <v>37</v>
      </c>
      <c r="B156" s="33" t="s">
        <v>228</v>
      </c>
      <c r="C156" s="34"/>
      <c r="D156" s="33" t="s">
        <v>254</v>
      </c>
      <c r="E156" s="56">
        <v>498460.93</v>
      </c>
    </row>
    <row r="157" spans="1:5" ht="14.25">
      <c r="A157" s="21">
        <v>38</v>
      </c>
      <c r="B157" s="33" t="s">
        <v>229</v>
      </c>
      <c r="C157" s="34"/>
      <c r="D157" s="33" t="s">
        <v>255</v>
      </c>
      <c r="E157" s="56">
        <v>11726.33</v>
      </c>
    </row>
    <row r="158" spans="1:5" ht="14.25">
      <c r="A158" s="21">
        <v>39</v>
      </c>
      <c r="B158" s="33" t="s">
        <v>230</v>
      </c>
      <c r="C158" s="34"/>
      <c r="D158" s="33" t="s">
        <v>256</v>
      </c>
      <c r="E158" s="56">
        <v>22643.91</v>
      </c>
    </row>
    <row r="159" spans="1:5" ht="14.25">
      <c r="A159" s="21">
        <v>40</v>
      </c>
      <c r="B159" s="33" t="s">
        <v>231</v>
      </c>
      <c r="C159" s="34"/>
      <c r="D159" s="33" t="s">
        <v>257</v>
      </c>
      <c r="E159" s="56">
        <v>5830.58</v>
      </c>
    </row>
    <row r="160" spans="1:5" ht="14.25">
      <c r="A160" s="21">
        <v>41</v>
      </c>
      <c r="B160" s="33" t="s">
        <v>232</v>
      </c>
      <c r="C160" s="34"/>
      <c r="D160" s="33" t="s">
        <v>258</v>
      </c>
      <c r="E160" s="56">
        <v>26130.42</v>
      </c>
    </row>
    <row r="161" spans="1:5" ht="14.25">
      <c r="A161" s="21">
        <v>42</v>
      </c>
      <c r="B161" s="33" t="s">
        <v>233</v>
      </c>
      <c r="C161" s="34"/>
      <c r="D161" s="33" t="s">
        <v>259</v>
      </c>
      <c r="E161" s="56">
        <v>1902.01</v>
      </c>
    </row>
    <row r="162" spans="1:5" ht="14.25">
      <c r="A162" s="21">
        <v>43</v>
      </c>
      <c r="B162" s="33" t="s">
        <v>234</v>
      </c>
      <c r="C162" s="34"/>
      <c r="D162" s="33" t="s">
        <v>260</v>
      </c>
      <c r="E162" s="56">
        <v>4913.54</v>
      </c>
    </row>
    <row r="163" spans="1:5" ht="14.25">
      <c r="A163" s="21">
        <v>44</v>
      </c>
      <c r="B163" s="33" t="s">
        <v>235</v>
      </c>
      <c r="C163" s="34"/>
      <c r="D163" s="33" t="s">
        <v>261</v>
      </c>
      <c r="E163" s="56">
        <v>25406.4</v>
      </c>
    </row>
    <row r="164" spans="1:5" ht="14.25">
      <c r="A164" s="21">
        <v>45</v>
      </c>
      <c r="B164" s="33" t="s">
        <v>236</v>
      </c>
      <c r="C164" s="34"/>
      <c r="D164" s="33" t="s">
        <v>262</v>
      </c>
      <c r="E164" s="56">
        <v>975.02</v>
      </c>
    </row>
    <row r="165" spans="1:5" ht="14.25">
      <c r="A165" s="21">
        <v>46</v>
      </c>
      <c r="B165" s="33" t="s">
        <v>237</v>
      </c>
      <c r="C165" s="34"/>
      <c r="D165" s="33" t="s">
        <v>263</v>
      </c>
      <c r="E165" s="56">
        <v>61456.18</v>
      </c>
    </row>
    <row r="166" spans="1:5" ht="14.25">
      <c r="A166" s="21">
        <v>47</v>
      </c>
      <c r="B166" s="33" t="s">
        <v>238</v>
      </c>
      <c r="C166" s="34"/>
      <c r="D166" s="33" t="s">
        <v>264</v>
      </c>
      <c r="E166" s="56">
        <v>25674.12</v>
      </c>
    </row>
    <row r="167" spans="1:5" ht="14.25">
      <c r="A167" s="21">
        <v>48</v>
      </c>
      <c r="B167" s="33" t="s">
        <v>239</v>
      </c>
      <c r="C167" s="34"/>
      <c r="D167" s="33" t="s">
        <v>265</v>
      </c>
      <c r="E167" s="56">
        <v>40431.69</v>
      </c>
    </row>
    <row r="168" spans="1:5" ht="14.25">
      <c r="A168" s="21">
        <v>49</v>
      </c>
      <c r="B168" s="33" t="s">
        <v>240</v>
      </c>
      <c r="C168" s="34"/>
      <c r="D168" s="33" t="s">
        <v>266</v>
      </c>
      <c r="E168" s="56">
        <v>6064.76</v>
      </c>
    </row>
    <row r="169" spans="1:5" ht="14.25">
      <c r="A169" s="21">
        <v>50</v>
      </c>
      <c r="B169" s="33" t="s">
        <v>241</v>
      </c>
      <c r="C169" s="34"/>
      <c r="D169" s="33" t="s">
        <v>267</v>
      </c>
      <c r="E169" s="56">
        <v>20215.87</v>
      </c>
    </row>
    <row r="170" spans="1:5" ht="14.25">
      <c r="A170" s="21">
        <v>51</v>
      </c>
      <c r="B170" s="33" t="s">
        <v>242</v>
      </c>
      <c r="C170" s="34"/>
      <c r="D170" s="33" t="s">
        <v>268</v>
      </c>
      <c r="E170" s="56">
        <v>33356.16</v>
      </c>
    </row>
    <row r="171" spans="1:5" ht="14.25">
      <c r="A171" s="21">
        <v>52</v>
      </c>
      <c r="B171" s="33" t="s">
        <v>243</v>
      </c>
      <c r="C171" s="34"/>
      <c r="D171" s="33" t="s">
        <v>269</v>
      </c>
      <c r="E171" s="56">
        <v>9097.15</v>
      </c>
    </row>
    <row r="172" spans="1:5" ht="14.25">
      <c r="A172" s="21">
        <v>53</v>
      </c>
      <c r="B172" s="33" t="s">
        <v>244</v>
      </c>
      <c r="C172" s="34"/>
      <c r="D172" s="33" t="s">
        <v>270</v>
      </c>
      <c r="E172" s="56">
        <v>1010.79</v>
      </c>
    </row>
    <row r="173" spans="1:5" ht="14.25">
      <c r="A173" s="21">
        <v>54</v>
      </c>
      <c r="B173" s="33" t="s">
        <v>245</v>
      </c>
      <c r="C173" s="34"/>
      <c r="D173" s="33" t="s">
        <v>271</v>
      </c>
      <c r="E173" s="56">
        <v>45485.5</v>
      </c>
    </row>
    <row r="174" spans="1:5" ht="14.25">
      <c r="A174" s="21">
        <v>55</v>
      </c>
      <c r="B174" s="33" t="s">
        <v>246</v>
      </c>
      <c r="C174" s="34"/>
      <c r="D174" s="33" t="s">
        <v>272</v>
      </c>
      <c r="E174" s="56">
        <v>2249.54</v>
      </c>
    </row>
    <row r="175" spans="1:5" ht="14.25">
      <c r="A175" s="21">
        <v>56</v>
      </c>
      <c r="B175" s="33" t="s">
        <v>247</v>
      </c>
      <c r="C175" s="34"/>
      <c r="D175" s="33" t="s">
        <v>273</v>
      </c>
      <c r="E175" s="56">
        <v>1557430.16</v>
      </c>
    </row>
    <row r="176" spans="1:5" ht="14.25">
      <c r="A176" s="21">
        <v>57</v>
      </c>
      <c r="B176" s="33" t="s">
        <v>248</v>
      </c>
      <c r="C176" s="34"/>
      <c r="D176" s="33" t="s">
        <v>274</v>
      </c>
      <c r="E176" s="56">
        <v>1181498.76</v>
      </c>
    </row>
    <row r="177" spans="1:5" ht="14.25">
      <c r="A177" s="21">
        <v>58</v>
      </c>
      <c r="B177" s="33" t="s">
        <v>249</v>
      </c>
      <c r="C177" s="34"/>
      <c r="D177" s="33" t="s">
        <v>275</v>
      </c>
      <c r="E177" s="56">
        <v>138694.11</v>
      </c>
    </row>
    <row r="178" spans="1:5" ht="14.25">
      <c r="A178" s="21">
        <v>59</v>
      </c>
      <c r="B178" s="33" t="s">
        <v>250</v>
      </c>
      <c r="C178" s="34"/>
      <c r="D178" s="33" t="s">
        <v>276</v>
      </c>
      <c r="E178" s="56">
        <v>138694.11</v>
      </c>
    </row>
    <row r="179" spans="1:5" ht="14.25">
      <c r="A179" s="21">
        <v>60</v>
      </c>
      <c r="B179" s="33" t="s">
        <v>251</v>
      </c>
      <c r="C179" s="34"/>
      <c r="D179" s="33" t="s">
        <v>277</v>
      </c>
      <c r="E179" s="56">
        <v>422761.74</v>
      </c>
    </row>
    <row r="180" spans="1:5" ht="15">
      <c r="A180" s="32">
        <v>61</v>
      </c>
      <c r="B180" s="38" t="s">
        <v>278</v>
      </c>
      <c r="C180" s="34"/>
      <c r="D180" s="33" t="s">
        <v>341</v>
      </c>
      <c r="E180" s="57">
        <v>188660.58</v>
      </c>
    </row>
    <row r="181" spans="1:5" ht="27">
      <c r="A181" s="21">
        <v>62</v>
      </c>
      <c r="B181" s="38" t="s">
        <v>279</v>
      </c>
      <c r="C181" s="34"/>
      <c r="D181" s="33" t="s">
        <v>342</v>
      </c>
      <c r="E181" s="56">
        <v>740517.11</v>
      </c>
    </row>
    <row r="182" spans="1:5" ht="27">
      <c r="A182" s="21">
        <v>63</v>
      </c>
      <c r="B182" s="38" t="s">
        <v>280</v>
      </c>
      <c r="C182" s="34"/>
      <c r="D182" s="33" t="s">
        <v>343</v>
      </c>
      <c r="E182" s="56">
        <v>169170.99</v>
      </c>
    </row>
    <row r="183" spans="1:5" ht="14.25">
      <c r="A183" s="21">
        <v>64</v>
      </c>
      <c r="B183" s="38" t="s">
        <v>281</v>
      </c>
      <c r="C183" s="34"/>
      <c r="D183" s="33" t="s">
        <v>344</v>
      </c>
      <c r="E183" s="56">
        <v>198804.69</v>
      </c>
    </row>
    <row r="184" spans="1:5" ht="14.25">
      <c r="A184" s="21">
        <v>65</v>
      </c>
      <c r="B184" s="38" t="s">
        <v>282</v>
      </c>
      <c r="C184" s="34"/>
      <c r="D184" s="33" t="s">
        <v>345</v>
      </c>
      <c r="E184" s="56">
        <v>1951700.52</v>
      </c>
    </row>
    <row r="185" spans="1:5" ht="14.25">
      <c r="A185" s="21">
        <v>66</v>
      </c>
      <c r="B185" s="38" t="s">
        <v>283</v>
      </c>
      <c r="C185" s="34"/>
      <c r="D185" s="33" t="s">
        <v>346</v>
      </c>
      <c r="E185" s="56">
        <v>91650.24</v>
      </c>
    </row>
    <row r="186" spans="1:5" ht="14.25">
      <c r="A186" s="21">
        <v>67</v>
      </c>
      <c r="B186" s="38" t="s">
        <v>284</v>
      </c>
      <c r="C186" s="34"/>
      <c r="D186" s="33" t="s">
        <v>347</v>
      </c>
      <c r="E186" s="56">
        <v>45825.14</v>
      </c>
    </row>
    <row r="187" spans="1:5" ht="14.25">
      <c r="A187" s="21">
        <v>68</v>
      </c>
      <c r="B187" s="38" t="s">
        <v>285</v>
      </c>
      <c r="C187" s="34"/>
      <c r="D187" s="33" t="s">
        <v>348</v>
      </c>
      <c r="E187" s="56">
        <v>10080209.87</v>
      </c>
    </row>
    <row r="188" spans="1:5" ht="14.25">
      <c r="A188" s="21">
        <v>69</v>
      </c>
      <c r="B188" s="38" t="s">
        <v>286</v>
      </c>
      <c r="C188" s="34"/>
      <c r="D188" s="33" t="s">
        <v>349</v>
      </c>
      <c r="E188" s="56">
        <v>11962.02</v>
      </c>
    </row>
    <row r="189" spans="1:5" ht="14.25">
      <c r="A189" s="21">
        <v>70</v>
      </c>
      <c r="B189" s="38" t="s">
        <v>287</v>
      </c>
      <c r="C189" s="34"/>
      <c r="D189" s="33" t="s">
        <v>350</v>
      </c>
      <c r="E189" s="56">
        <v>1131025.55</v>
      </c>
    </row>
    <row r="190" spans="1:5" ht="14.25">
      <c r="A190" s="21">
        <v>71</v>
      </c>
      <c r="B190" s="38" t="s">
        <v>288</v>
      </c>
      <c r="C190" s="34"/>
      <c r="D190" s="33" t="s">
        <v>351</v>
      </c>
      <c r="E190" s="56">
        <v>7893486.869999999</v>
      </c>
    </row>
    <row r="191" spans="1:5" ht="14.25">
      <c r="A191" s="21">
        <v>72</v>
      </c>
      <c r="B191" s="38" t="s">
        <v>289</v>
      </c>
      <c r="C191" s="34"/>
      <c r="D191" s="33" t="s">
        <v>352</v>
      </c>
      <c r="E191" s="56">
        <v>331815.87</v>
      </c>
    </row>
    <row r="192" spans="1:5" ht="14.25">
      <c r="A192" s="21">
        <v>73</v>
      </c>
      <c r="B192" s="38" t="s">
        <v>290</v>
      </c>
      <c r="C192" s="34"/>
      <c r="D192" s="33" t="s">
        <v>353</v>
      </c>
      <c r="E192" s="56">
        <v>394933.2</v>
      </c>
    </row>
    <row r="193" spans="1:5" ht="14.25">
      <c r="A193" s="21">
        <v>74</v>
      </c>
      <c r="B193" s="38" t="s">
        <v>291</v>
      </c>
      <c r="C193" s="34"/>
      <c r="D193" s="33" t="s">
        <v>354</v>
      </c>
      <c r="E193" s="56">
        <v>888845.39</v>
      </c>
    </row>
    <row r="194" spans="1:5" ht="14.25">
      <c r="A194" s="21">
        <v>75</v>
      </c>
      <c r="B194" s="38" t="s">
        <v>292</v>
      </c>
      <c r="C194" s="34"/>
      <c r="D194" s="33" t="s">
        <v>355</v>
      </c>
      <c r="E194" s="56">
        <v>1283571.28</v>
      </c>
    </row>
    <row r="195" spans="1:5" ht="14.25">
      <c r="A195" s="21">
        <v>76</v>
      </c>
      <c r="B195" s="38" t="s">
        <v>293</v>
      </c>
      <c r="C195" s="34"/>
      <c r="D195" s="33" t="s">
        <v>356</v>
      </c>
      <c r="E195" s="56">
        <v>74084.15</v>
      </c>
    </row>
    <row r="196" spans="1:5" ht="14.25">
      <c r="A196" s="21">
        <v>77</v>
      </c>
      <c r="B196" s="38" t="s">
        <v>294</v>
      </c>
      <c r="C196" s="34"/>
      <c r="D196" s="33" t="s">
        <v>357</v>
      </c>
      <c r="E196" s="56">
        <v>5346.420000000001</v>
      </c>
    </row>
    <row r="197" spans="1:5" ht="27">
      <c r="A197" s="21">
        <v>78</v>
      </c>
      <c r="B197" s="38" t="s">
        <v>295</v>
      </c>
      <c r="C197" s="34"/>
      <c r="D197" s="33" t="s">
        <v>358</v>
      </c>
      <c r="E197" s="56">
        <v>1803139.4200000002</v>
      </c>
    </row>
    <row r="198" spans="1:5" ht="27">
      <c r="A198" s="21">
        <v>79</v>
      </c>
      <c r="B198" s="38" t="s">
        <v>296</v>
      </c>
      <c r="C198" s="34"/>
      <c r="D198" s="33" t="s">
        <v>359</v>
      </c>
      <c r="E198" s="56">
        <v>95278.37000000001</v>
      </c>
    </row>
    <row r="199" spans="1:5" ht="27">
      <c r="A199" s="21">
        <v>80</v>
      </c>
      <c r="B199" s="38" t="s">
        <v>297</v>
      </c>
      <c r="C199" s="34"/>
      <c r="D199" s="33" t="s">
        <v>360</v>
      </c>
      <c r="E199" s="56">
        <v>47543.42</v>
      </c>
    </row>
    <row r="200" spans="1:5" ht="27">
      <c r="A200" s="21">
        <v>81</v>
      </c>
      <c r="B200" s="38" t="s">
        <v>298</v>
      </c>
      <c r="C200" s="34"/>
      <c r="D200" s="33" t="s">
        <v>361</v>
      </c>
      <c r="E200" s="56">
        <v>418975.16000000003</v>
      </c>
    </row>
    <row r="201" spans="1:5" ht="14.25">
      <c r="A201" s="21">
        <v>82</v>
      </c>
      <c r="B201" s="38" t="s">
        <v>299</v>
      </c>
      <c r="C201" s="34"/>
      <c r="D201" s="33" t="s">
        <v>362</v>
      </c>
      <c r="E201" s="56">
        <v>2191217.06</v>
      </c>
    </row>
    <row r="202" spans="1:5" ht="14.25">
      <c r="A202" s="21">
        <v>83</v>
      </c>
      <c r="B202" s="38" t="s">
        <v>300</v>
      </c>
      <c r="C202" s="34"/>
      <c r="D202" s="33" t="s">
        <v>363</v>
      </c>
      <c r="E202" s="56">
        <v>47543.42</v>
      </c>
    </row>
    <row r="203" spans="1:5" ht="14.25">
      <c r="A203" s="21">
        <v>84</v>
      </c>
      <c r="B203" s="38" t="s">
        <v>301</v>
      </c>
      <c r="C203" s="34"/>
      <c r="D203" s="33" t="s">
        <v>364</v>
      </c>
      <c r="E203" s="56">
        <v>533066.0800000001</v>
      </c>
    </row>
    <row r="204" spans="1:5" ht="14.25">
      <c r="A204" s="21">
        <v>85</v>
      </c>
      <c r="B204" s="38" t="s">
        <v>302</v>
      </c>
      <c r="C204" s="34"/>
      <c r="D204" s="33" t="s">
        <v>365</v>
      </c>
      <c r="E204" s="56">
        <v>28833.59</v>
      </c>
    </row>
    <row r="205" spans="1:5" ht="14.25">
      <c r="A205" s="21">
        <v>86</v>
      </c>
      <c r="B205" s="38" t="s">
        <v>303</v>
      </c>
      <c r="C205" s="34"/>
      <c r="D205" s="33" t="s">
        <v>366</v>
      </c>
      <c r="E205" s="56">
        <v>362547.51999999996</v>
      </c>
    </row>
    <row r="206" spans="1:5" ht="14.25">
      <c r="A206" s="21">
        <v>87</v>
      </c>
      <c r="B206" s="38" t="s">
        <v>304</v>
      </c>
      <c r="C206" s="34"/>
      <c r="D206" s="33" t="s">
        <v>367</v>
      </c>
      <c r="E206" s="56">
        <v>300535.92</v>
      </c>
    </row>
    <row r="207" spans="1:5" ht="14.25">
      <c r="A207" s="21">
        <v>88</v>
      </c>
      <c r="B207" s="38" t="s">
        <v>305</v>
      </c>
      <c r="C207" s="34"/>
      <c r="D207" s="33" t="s">
        <v>368</v>
      </c>
      <c r="E207" s="56">
        <v>540301.28</v>
      </c>
    </row>
    <row r="208" spans="1:5" ht="14.25">
      <c r="A208" s="21">
        <v>89</v>
      </c>
      <c r="B208" s="38" t="s">
        <v>306</v>
      </c>
      <c r="C208" s="34"/>
      <c r="D208" s="33" t="s">
        <v>369</v>
      </c>
      <c r="E208" s="56">
        <v>214995.80000000002</v>
      </c>
    </row>
    <row r="209" spans="1:5" ht="14.25">
      <c r="A209" s="21">
        <v>90</v>
      </c>
      <c r="B209" s="38" t="s">
        <v>307</v>
      </c>
      <c r="C209" s="34"/>
      <c r="D209" s="33" t="s">
        <v>370</v>
      </c>
      <c r="E209" s="56">
        <v>79239.05</v>
      </c>
    </row>
    <row r="210" spans="1:5" ht="27">
      <c r="A210" s="21">
        <v>91</v>
      </c>
      <c r="B210" s="38" t="s">
        <v>308</v>
      </c>
      <c r="C210" s="34"/>
      <c r="D210" s="33" t="s">
        <v>371</v>
      </c>
      <c r="E210" s="56">
        <v>237908.71</v>
      </c>
    </row>
    <row r="211" spans="1:5" ht="14.25">
      <c r="A211" s="21">
        <v>92</v>
      </c>
      <c r="B211" s="38" t="s">
        <v>309</v>
      </c>
      <c r="C211" s="34"/>
      <c r="D211" s="33" t="s">
        <v>372</v>
      </c>
      <c r="E211" s="56">
        <v>51858.88</v>
      </c>
    </row>
    <row r="212" spans="1:5" ht="14.25">
      <c r="A212" s="21">
        <v>93</v>
      </c>
      <c r="B212" s="38" t="s">
        <v>310</v>
      </c>
      <c r="C212" s="34"/>
      <c r="D212" s="33" t="s">
        <v>373</v>
      </c>
      <c r="E212" s="56">
        <v>194131.24</v>
      </c>
    </row>
    <row r="213" spans="1:5" ht="14.25">
      <c r="A213" s="21">
        <v>94</v>
      </c>
      <c r="B213" s="38" t="s">
        <v>311</v>
      </c>
      <c r="C213" s="34"/>
      <c r="D213" s="33" t="s">
        <v>374</v>
      </c>
      <c r="E213" s="56">
        <v>642086.97</v>
      </c>
    </row>
    <row r="214" spans="1:5" ht="14.25">
      <c r="A214" s="21">
        <v>95</v>
      </c>
      <c r="B214" s="38" t="s">
        <v>312</v>
      </c>
      <c r="C214" s="34"/>
      <c r="D214" s="33" t="s">
        <v>375</v>
      </c>
      <c r="E214" s="56">
        <v>155576.69</v>
      </c>
    </row>
    <row r="215" spans="1:5" ht="14.25">
      <c r="A215" s="21">
        <v>96</v>
      </c>
      <c r="B215" s="38" t="s">
        <v>313</v>
      </c>
      <c r="C215" s="34"/>
      <c r="D215" s="33" t="s">
        <v>376</v>
      </c>
      <c r="E215" s="56">
        <v>68737.73</v>
      </c>
    </row>
    <row r="216" spans="1:5" ht="14.25">
      <c r="A216" s="21">
        <v>97</v>
      </c>
      <c r="B216" s="38" t="s">
        <v>314</v>
      </c>
      <c r="C216" s="34"/>
      <c r="D216" s="33" t="s">
        <v>377</v>
      </c>
      <c r="E216" s="56">
        <v>499265.18</v>
      </c>
    </row>
    <row r="217" spans="1:5" ht="14.25">
      <c r="A217" s="21">
        <v>98</v>
      </c>
      <c r="B217" s="38" t="s">
        <v>315</v>
      </c>
      <c r="C217" s="34"/>
      <c r="D217" s="33" t="s">
        <v>378</v>
      </c>
      <c r="E217" s="56">
        <v>5153585.26</v>
      </c>
    </row>
    <row r="218" spans="1:5" ht="27">
      <c r="A218" s="21">
        <v>99</v>
      </c>
      <c r="B218" s="38" t="s">
        <v>316</v>
      </c>
      <c r="C218" s="34"/>
      <c r="D218" s="33" t="s">
        <v>379</v>
      </c>
      <c r="E218" s="56">
        <v>886630.84</v>
      </c>
    </row>
    <row r="219" spans="1:5" ht="14.25">
      <c r="A219" s="21">
        <v>100</v>
      </c>
      <c r="B219" s="38" t="s">
        <v>317</v>
      </c>
      <c r="C219" s="34"/>
      <c r="D219" s="33" t="s">
        <v>380</v>
      </c>
      <c r="E219" s="56">
        <v>252725.53</v>
      </c>
    </row>
    <row r="220" spans="1:5" ht="27">
      <c r="A220" s="21">
        <v>101</v>
      </c>
      <c r="B220" s="38" t="s">
        <v>318</v>
      </c>
      <c r="C220" s="34"/>
      <c r="D220" s="33" t="s">
        <v>381</v>
      </c>
      <c r="E220" s="56">
        <v>913537.97</v>
      </c>
    </row>
    <row r="221" spans="1:5" ht="27">
      <c r="A221" s="21">
        <v>102</v>
      </c>
      <c r="B221" s="38" t="s">
        <v>319</v>
      </c>
      <c r="C221" s="34"/>
      <c r="D221" s="33" t="s">
        <v>382</v>
      </c>
      <c r="E221" s="56">
        <v>740458.35</v>
      </c>
    </row>
    <row r="222" spans="1:5" ht="14.25">
      <c r="A222" s="21">
        <v>103</v>
      </c>
      <c r="B222" s="38" t="s">
        <v>320</v>
      </c>
      <c r="C222" s="34"/>
      <c r="D222" s="33" t="s">
        <v>383</v>
      </c>
      <c r="E222" s="56">
        <v>63391.29</v>
      </c>
    </row>
    <row r="223" spans="1:5" ht="27">
      <c r="A223" s="21">
        <v>104</v>
      </c>
      <c r="B223" s="38" t="s">
        <v>321</v>
      </c>
      <c r="C223" s="34"/>
      <c r="D223" s="33" t="s">
        <v>384</v>
      </c>
      <c r="E223" s="56">
        <v>1798846.62</v>
      </c>
    </row>
    <row r="224" spans="1:5" ht="14.25">
      <c r="A224" s="21">
        <v>105</v>
      </c>
      <c r="B224" s="38" t="s">
        <v>322</v>
      </c>
      <c r="C224" s="34"/>
      <c r="D224" s="33" t="s">
        <v>385</v>
      </c>
      <c r="E224" s="56">
        <v>42388.49</v>
      </c>
    </row>
    <row r="225" spans="1:5" ht="14.25">
      <c r="A225" s="21">
        <v>106</v>
      </c>
      <c r="B225" s="38" t="s">
        <v>323</v>
      </c>
      <c r="C225" s="34"/>
      <c r="D225" s="33" t="s">
        <v>386</v>
      </c>
      <c r="E225" s="56">
        <v>265641.89</v>
      </c>
    </row>
    <row r="226" spans="1:5" ht="14.25">
      <c r="A226" s="21">
        <v>107</v>
      </c>
      <c r="B226" s="38" t="s">
        <v>324</v>
      </c>
      <c r="C226" s="34"/>
      <c r="D226" s="33" t="s">
        <v>387</v>
      </c>
      <c r="E226" s="56">
        <v>118534.58</v>
      </c>
    </row>
    <row r="227" spans="1:5" ht="14.25">
      <c r="A227" s="21">
        <v>108</v>
      </c>
      <c r="B227" s="38" t="s">
        <v>325</v>
      </c>
      <c r="C227" s="34"/>
      <c r="D227" s="33" t="s">
        <v>388</v>
      </c>
      <c r="E227" s="56">
        <v>93024.92</v>
      </c>
    </row>
    <row r="228" spans="1:5" ht="14.25">
      <c r="A228" s="21">
        <v>109</v>
      </c>
      <c r="B228" s="38" t="s">
        <v>326</v>
      </c>
      <c r="C228" s="34"/>
      <c r="D228" s="33" t="s">
        <v>389</v>
      </c>
      <c r="E228" s="56">
        <v>211559.52000000002</v>
      </c>
    </row>
    <row r="229" spans="1:5" ht="27">
      <c r="A229" s="21">
        <v>110</v>
      </c>
      <c r="B229" s="38" t="s">
        <v>327</v>
      </c>
      <c r="C229" s="34"/>
      <c r="D229" s="33" t="s">
        <v>390</v>
      </c>
      <c r="E229" s="56">
        <v>5549908.99</v>
      </c>
    </row>
    <row r="230" spans="1:5" ht="27">
      <c r="A230" s="21">
        <v>111</v>
      </c>
      <c r="B230" s="38" t="s">
        <v>328</v>
      </c>
      <c r="C230" s="34"/>
      <c r="D230" s="33" t="s">
        <v>391</v>
      </c>
      <c r="E230" s="56">
        <v>2510327.1</v>
      </c>
    </row>
    <row r="231" spans="1:5" ht="27">
      <c r="A231" s="21">
        <v>112</v>
      </c>
      <c r="B231" s="38" t="s">
        <v>329</v>
      </c>
      <c r="C231" s="34"/>
      <c r="D231" s="33" t="s">
        <v>392</v>
      </c>
      <c r="E231" s="56">
        <v>3423033.96</v>
      </c>
    </row>
    <row r="232" spans="1:5" ht="27">
      <c r="A232" s="21">
        <v>113</v>
      </c>
      <c r="B232" s="38" t="s">
        <v>330</v>
      </c>
      <c r="C232" s="34"/>
      <c r="D232" s="33" t="s">
        <v>393</v>
      </c>
      <c r="E232" s="56">
        <v>2339098.4499999997</v>
      </c>
    </row>
    <row r="233" spans="1:5" ht="27">
      <c r="A233" s="21">
        <v>114</v>
      </c>
      <c r="B233" s="38" t="s">
        <v>331</v>
      </c>
      <c r="C233" s="34"/>
      <c r="D233" s="33" t="s">
        <v>394</v>
      </c>
      <c r="E233" s="56">
        <v>1386317.74</v>
      </c>
    </row>
    <row r="234" spans="1:5" ht="40.5">
      <c r="A234" s="21">
        <v>115</v>
      </c>
      <c r="B234" s="38" t="s">
        <v>332</v>
      </c>
      <c r="C234" s="34"/>
      <c r="D234" s="33" t="s">
        <v>395</v>
      </c>
      <c r="E234" s="56">
        <v>1494653.2600000002</v>
      </c>
    </row>
    <row r="235" spans="1:5" ht="27">
      <c r="A235" s="21">
        <v>116</v>
      </c>
      <c r="B235" s="39" t="s">
        <v>333</v>
      </c>
      <c r="C235" s="34"/>
      <c r="D235" s="33" t="s">
        <v>396</v>
      </c>
      <c r="E235" s="56">
        <v>736650.6</v>
      </c>
    </row>
    <row r="236" spans="1:5" ht="27">
      <c r="A236" s="21">
        <v>117</v>
      </c>
      <c r="B236" s="39" t="s">
        <v>334</v>
      </c>
      <c r="C236" s="34"/>
      <c r="D236" s="33" t="s">
        <v>397</v>
      </c>
      <c r="E236" s="56">
        <v>5174433.329999999</v>
      </c>
    </row>
    <row r="237" spans="1:5" ht="27">
      <c r="A237" s="21">
        <v>118</v>
      </c>
      <c r="B237" s="39" t="s">
        <v>335</v>
      </c>
      <c r="C237" s="34"/>
      <c r="D237" s="33" t="s">
        <v>398</v>
      </c>
      <c r="E237" s="56">
        <v>5408362.47</v>
      </c>
    </row>
    <row r="238" spans="1:5" ht="27">
      <c r="A238" s="21">
        <v>119</v>
      </c>
      <c r="B238" s="39" t="s">
        <v>336</v>
      </c>
      <c r="C238" s="34"/>
      <c r="D238" s="33" t="s">
        <v>399</v>
      </c>
      <c r="E238" s="56">
        <v>1078182.81</v>
      </c>
    </row>
    <row r="239" spans="1:5" ht="27">
      <c r="A239" s="21">
        <v>120</v>
      </c>
      <c r="B239" s="39" t="s">
        <v>337</v>
      </c>
      <c r="C239" s="34"/>
      <c r="D239" s="33" t="s">
        <v>400</v>
      </c>
      <c r="E239" s="56">
        <v>1157028.82</v>
      </c>
    </row>
    <row r="240" spans="1:5" ht="27">
      <c r="A240" s="21">
        <v>121</v>
      </c>
      <c r="B240" s="39" t="s">
        <v>338</v>
      </c>
      <c r="C240" s="34"/>
      <c r="D240" s="33" t="s">
        <v>401</v>
      </c>
      <c r="E240" s="56">
        <v>736651.2</v>
      </c>
    </row>
    <row r="241" spans="1:5" ht="14.25">
      <c r="A241" s="21">
        <v>122</v>
      </c>
      <c r="B241" s="36" t="s">
        <v>339</v>
      </c>
      <c r="C241" s="34"/>
      <c r="D241" s="33" t="s">
        <v>402</v>
      </c>
      <c r="E241" s="56">
        <v>370229.17</v>
      </c>
    </row>
    <row r="242" spans="1:5" ht="14.25">
      <c r="A242" s="21">
        <v>123</v>
      </c>
      <c r="B242" s="36" t="s">
        <v>340</v>
      </c>
      <c r="C242" s="34"/>
      <c r="D242" s="33" t="s">
        <v>403</v>
      </c>
      <c r="E242" s="56">
        <v>245317.15</v>
      </c>
    </row>
    <row r="243" spans="1:5" ht="14.25">
      <c r="A243" s="21">
        <v>124</v>
      </c>
      <c r="B243" s="36" t="s">
        <v>101</v>
      </c>
      <c r="C243" s="34"/>
      <c r="D243" s="33" t="s">
        <v>404</v>
      </c>
      <c r="E243" s="56">
        <v>105779.54999999999</v>
      </c>
    </row>
    <row r="244" spans="1:5" ht="14.25">
      <c r="A244" s="21">
        <v>125</v>
      </c>
      <c r="B244" s="33" t="s">
        <v>471</v>
      </c>
      <c r="C244" s="34"/>
      <c r="D244" s="33" t="s">
        <v>474</v>
      </c>
      <c r="E244" s="56">
        <v>505867.22</v>
      </c>
    </row>
    <row r="245" spans="1:5" ht="27">
      <c r="A245" s="21">
        <v>126</v>
      </c>
      <c r="B245" s="33" t="s">
        <v>472</v>
      </c>
      <c r="C245" s="34"/>
      <c r="D245" s="33" t="s">
        <v>475</v>
      </c>
      <c r="E245" s="56">
        <v>136782.72</v>
      </c>
    </row>
    <row r="246" spans="1:5" ht="14.25">
      <c r="A246" s="21">
        <v>127</v>
      </c>
      <c r="B246" s="33" t="s">
        <v>473</v>
      </c>
      <c r="C246" s="34"/>
      <c r="D246" s="33" t="s">
        <v>476</v>
      </c>
      <c r="E246" s="56">
        <v>28480.52</v>
      </c>
    </row>
    <row r="247" spans="1:5" ht="14.25">
      <c r="A247" s="66">
        <v>128</v>
      </c>
      <c r="B247" s="33" t="s">
        <v>484</v>
      </c>
      <c r="C247" s="34"/>
      <c r="D247" s="33" t="s">
        <v>488</v>
      </c>
      <c r="E247" s="56">
        <v>34352.01</v>
      </c>
    </row>
    <row r="248" spans="1:5" ht="14.25">
      <c r="A248" s="66">
        <v>129</v>
      </c>
      <c r="B248" s="33" t="s">
        <v>485</v>
      </c>
      <c r="C248" s="34"/>
      <c r="D248" s="33" t="s">
        <v>489</v>
      </c>
      <c r="E248" s="56">
        <v>35859.41</v>
      </c>
    </row>
    <row r="249" spans="1:5" ht="14.25">
      <c r="A249" s="66">
        <v>130</v>
      </c>
      <c r="B249" s="33" t="s">
        <v>486</v>
      </c>
      <c r="C249" s="34"/>
      <c r="D249" s="33" t="s">
        <v>490</v>
      </c>
      <c r="E249" s="56">
        <v>23893.74</v>
      </c>
    </row>
    <row r="250" spans="1:5" ht="14.25">
      <c r="A250" s="66">
        <v>131</v>
      </c>
      <c r="B250" s="44" t="s">
        <v>487</v>
      </c>
      <c r="C250" s="34"/>
      <c r="D250" s="44" t="s">
        <v>491</v>
      </c>
      <c r="E250" s="58">
        <v>30798.38</v>
      </c>
    </row>
    <row r="251" spans="1:5" ht="14.25">
      <c r="A251" s="66">
        <v>132</v>
      </c>
      <c r="B251" s="44" t="s">
        <v>480</v>
      </c>
      <c r="C251" s="34"/>
      <c r="D251" s="53" t="s">
        <v>502</v>
      </c>
      <c r="E251" s="58">
        <v>60204.29</v>
      </c>
    </row>
    <row r="252" spans="1:5" ht="14.25">
      <c r="A252" s="66">
        <v>133</v>
      </c>
      <c r="B252" s="44" t="s">
        <v>492</v>
      </c>
      <c r="C252" s="34"/>
      <c r="D252" s="44" t="s">
        <v>498</v>
      </c>
      <c r="E252" s="58">
        <v>78315.74</v>
      </c>
    </row>
    <row r="253" spans="1:5" ht="14.25">
      <c r="A253" s="66">
        <v>134</v>
      </c>
      <c r="B253" s="44" t="s">
        <v>493</v>
      </c>
      <c r="C253" s="34"/>
      <c r="D253" s="44" t="s">
        <v>499</v>
      </c>
      <c r="E253" s="58">
        <v>40443.37</v>
      </c>
    </row>
    <row r="254" spans="1:5" ht="14.25">
      <c r="A254" s="66">
        <v>136</v>
      </c>
      <c r="B254" s="44" t="s">
        <v>494</v>
      </c>
      <c r="C254" s="34"/>
      <c r="D254" s="44" t="s">
        <v>500</v>
      </c>
      <c r="E254" s="59">
        <v>65744.27</v>
      </c>
    </row>
    <row r="255" spans="1:5" ht="14.25">
      <c r="A255" s="66">
        <v>137</v>
      </c>
      <c r="B255" s="44" t="s">
        <v>495</v>
      </c>
      <c r="C255" s="34"/>
      <c r="D255" s="44" t="s">
        <v>501</v>
      </c>
      <c r="E255" s="59">
        <v>213433.5</v>
      </c>
    </row>
    <row r="256" spans="1:5" ht="27">
      <c r="A256" s="66">
        <v>139</v>
      </c>
      <c r="B256" s="44" t="s">
        <v>496</v>
      </c>
      <c r="C256" s="34"/>
      <c r="D256" s="52"/>
      <c r="E256" s="56">
        <v>699560.84</v>
      </c>
    </row>
    <row r="257" spans="1:5" ht="14.25">
      <c r="A257" s="66">
        <v>140</v>
      </c>
      <c r="B257" s="44" t="s">
        <v>568</v>
      </c>
      <c r="C257" s="34"/>
      <c r="D257" s="52"/>
      <c r="E257" s="56">
        <v>76007.2</v>
      </c>
    </row>
    <row r="258" spans="1:5" ht="14.25">
      <c r="A258" s="66">
        <v>141</v>
      </c>
      <c r="B258" s="44" t="s">
        <v>569</v>
      </c>
      <c r="C258" s="34"/>
      <c r="D258" s="52"/>
      <c r="E258" s="56">
        <v>4267625.57</v>
      </c>
    </row>
    <row r="259" spans="1:5" ht="27">
      <c r="A259" s="66">
        <v>142</v>
      </c>
      <c r="B259" s="44" t="s">
        <v>497</v>
      </c>
      <c r="C259" s="34"/>
      <c r="D259" s="52"/>
      <c r="E259" s="56">
        <v>493307.09</v>
      </c>
    </row>
    <row r="260" spans="1:5" ht="14.25">
      <c r="A260" s="21"/>
      <c r="B260" s="36"/>
      <c r="C260" s="34"/>
      <c r="D260" s="33"/>
      <c r="E260" s="60">
        <f>SUM(E120:E259)</f>
        <v>102673949.88999999</v>
      </c>
    </row>
    <row r="261" spans="1:5" ht="14.25">
      <c r="A261" s="80" t="s">
        <v>466</v>
      </c>
      <c r="B261" s="81"/>
      <c r="C261" s="81"/>
      <c r="D261" s="81"/>
      <c r="E261" s="82"/>
    </row>
    <row r="262" spans="1:5" ht="15">
      <c r="A262" s="40">
        <v>130</v>
      </c>
      <c r="B262" s="36" t="s">
        <v>405</v>
      </c>
      <c r="C262" s="34"/>
      <c r="D262" s="33" t="s">
        <v>419</v>
      </c>
      <c r="E262" s="35">
        <v>295100.44</v>
      </c>
    </row>
    <row r="263" spans="1:5" ht="14.25">
      <c r="A263" s="21">
        <v>131</v>
      </c>
      <c r="B263" s="36" t="s">
        <v>406</v>
      </c>
      <c r="C263" s="34"/>
      <c r="D263" s="33" t="s">
        <v>420</v>
      </c>
      <c r="E263" s="35">
        <v>50878.689999999995</v>
      </c>
    </row>
    <row r="264" spans="1:5" ht="14.25">
      <c r="A264" s="21">
        <v>132</v>
      </c>
      <c r="B264" s="36" t="s">
        <v>407</v>
      </c>
      <c r="C264" s="34"/>
      <c r="D264" s="33" t="s">
        <v>421</v>
      </c>
      <c r="E264" s="35">
        <v>182063.38</v>
      </c>
    </row>
    <row r="265" spans="1:5" ht="14.25">
      <c r="A265" s="21">
        <v>133</v>
      </c>
      <c r="B265" s="36" t="s">
        <v>408</v>
      </c>
      <c r="C265" s="34"/>
      <c r="D265" s="33" t="s">
        <v>422</v>
      </c>
      <c r="E265" s="35">
        <v>125095.91</v>
      </c>
    </row>
    <row r="266" spans="1:5" ht="14.25">
      <c r="A266" s="21">
        <v>134</v>
      </c>
      <c r="B266" s="36" t="s">
        <v>409</v>
      </c>
      <c r="C266" s="34"/>
      <c r="D266" s="33" t="s">
        <v>423</v>
      </c>
      <c r="E266" s="35">
        <v>178446.59</v>
      </c>
    </row>
    <row r="267" spans="1:5" ht="14.25">
      <c r="A267" s="21">
        <v>135</v>
      </c>
      <c r="B267" s="36" t="s">
        <v>410</v>
      </c>
      <c r="C267" s="34"/>
      <c r="D267" s="33" t="s">
        <v>424</v>
      </c>
      <c r="E267" s="35">
        <v>528261.23</v>
      </c>
    </row>
    <row r="268" spans="1:5" ht="14.25">
      <c r="A268" s="21">
        <v>136</v>
      </c>
      <c r="B268" s="36" t="s">
        <v>411</v>
      </c>
      <c r="C268" s="34"/>
      <c r="D268" s="33" t="s">
        <v>425</v>
      </c>
      <c r="E268" s="35">
        <v>99422.37000000001</v>
      </c>
    </row>
    <row r="269" spans="1:5" ht="14.25">
      <c r="A269" s="21">
        <v>137</v>
      </c>
      <c r="B269" s="36" t="s">
        <v>412</v>
      </c>
      <c r="C269" s="34"/>
      <c r="D269" s="33" t="s">
        <v>426</v>
      </c>
      <c r="E269" s="35">
        <v>19928.29</v>
      </c>
    </row>
    <row r="270" spans="1:5" ht="14.25">
      <c r="A270" s="21">
        <v>138</v>
      </c>
      <c r="B270" s="36" t="s">
        <v>413</v>
      </c>
      <c r="C270" s="34"/>
      <c r="D270" s="33" t="s">
        <v>427</v>
      </c>
      <c r="E270" s="35">
        <v>15071.56</v>
      </c>
    </row>
    <row r="271" spans="1:5" ht="14.25">
      <c r="A271" s="21">
        <v>139</v>
      </c>
      <c r="B271" s="36" t="s">
        <v>414</v>
      </c>
      <c r="C271" s="34"/>
      <c r="D271" s="33" t="s">
        <v>428</v>
      </c>
      <c r="E271" s="35">
        <v>22607.41</v>
      </c>
    </row>
    <row r="272" spans="1:5" ht="14.25">
      <c r="A272" s="21">
        <v>140</v>
      </c>
      <c r="B272" s="36" t="s">
        <v>415</v>
      </c>
      <c r="C272" s="34"/>
      <c r="D272" s="33" t="s">
        <v>429</v>
      </c>
      <c r="E272" s="35">
        <v>53897.66</v>
      </c>
    </row>
    <row r="273" spans="1:5" ht="14.25">
      <c r="A273" s="21">
        <v>141</v>
      </c>
      <c r="B273" s="36" t="s">
        <v>416</v>
      </c>
      <c r="C273" s="34"/>
      <c r="D273" s="33" t="s">
        <v>430</v>
      </c>
      <c r="E273" s="35">
        <v>34820.75000000001</v>
      </c>
    </row>
    <row r="274" spans="1:5" ht="14.25">
      <c r="A274" s="21">
        <v>142</v>
      </c>
      <c r="B274" s="36" t="s">
        <v>417</v>
      </c>
      <c r="C274" s="34"/>
      <c r="D274" s="33" t="s">
        <v>431</v>
      </c>
      <c r="E274" s="35">
        <v>8321.37</v>
      </c>
    </row>
    <row r="275" spans="1:5" ht="14.25">
      <c r="A275" s="21">
        <v>143</v>
      </c>
      <c r="B275" s="36" t="s">
        <v>418</v>
      </c>
      <c r="C275" s="34"/>
      <c r="D275" s="33" t="s">
        <v>432</v>
      </c>
      <c r="E275" s="35">
        <v>24220.17</v>
      </c>
    </row>
    <row r="276" spans="1:5" ht="14.25">
      <c r="A276" s="21"/>
      <c r="B276" s="36"/>
      <c r="C276" s="34"/>
      <c r="D276" s="33"/>
      <c r="E276" s="42">
        <f>SUM(E262:E275)</f>
        <v>1638135.82</v>
      </c>
    </row>
    <row r="277" spans="1:5" ht="14.25">
      <c r="A277" s="80" t="s">
        <v>465</v>
      </c>
      <c r="B277" s="81"/>
      <c r="C277" s="81"/>
      <c r="D277" s="81"/>
      <c r="E277" s="82"/>
    </row>
    <row r="278" spans="1:5" ht="27">
      <c r="A278" s="32">
        <v>144</v>
      </c>
      <c r="B278" s="36" t="s">
        <v>433</v>
      </c>
      <c r="C278" s="36"/>
      <c r="D278" s="33" t="s">
        <v>447</v>
      </c>
      <c r="E278" s="35">
        <v>862338.68</v>
      </c>
    </row>
    <row r="279" spans="1:5" ht="14.25">
      <c r="A279" s="21">
        <v>145</v>
      </c>
      <c r="B279" s="36" t="s">
        <v>434</v>
      </c>
      <c r="C279" s="36"/>
      <c r="D279" s="33" t="s">
        <v>448</v>
      </c>
      <c r="E279" s="35">
        <v>186047.9</v>
      </c>
    </row>
    <row r="280" spans="1:5" ht="14.25">
      <c r="A280" s="21">
        <v>146</v>
      </c>
      <c r="B280" s="36" t="s">
        <v>435</v>
      </c>
      <c r="C280" s="36"/>
      <c r="D280" s="33" t="s">
        <v>449</v>
      </c>
      <c r="E280" s="35">
        <v>119504.93000000001</v>
      </c>
    </row>
    <row r="281" spans="1:5" ht="14.25">
      <c r="A281" s="21">
        <v>147</v>
      </c>
      <c r="B281" s="36" t="s">
        <v>436</v>
      </c>
      <c r="C281" s="36"/>
      <c r="D281" s="33" t="s">
        <v>450</v>
      </c>
      <c r="E281" s="35">
        <v>142588.25</v>
      </c>
    </row>
    <row r="282" spans="1:5" ht="14.25">
      <c r="A282" s="21">
        <v>148</v>
      </c>
      <c r="B282" s="36" t="s">
        <v>437</v>
      </c>
      <c r="C282" s="36"/>
      <c r="D282" s="33" t="s">
        <v>451</v>
      </c>
      <c r="E282" s="35">
        <v>71432.36</v>
      </c>
    </row>
    <row r="283" spans="1:5" ht="14.25">
      <c r="A283" s="21">
        <v>149</v>
      </c>
      <c r="B283" s="36" t="s">
        <v>438</v>
      </c>
      <c r="C283" s="36"/>
      <c r="D283" s="33" t="s">
        <v>452</v>
      </c>
      <c r="E283" s="35">
        <v>73874.65</v>
      </c>
    </row>
    <row r="284" spans="1:5" ht="14.25">
      <c r="A284" s="21">
        <v>150</v>
      </c>
      <c r="B284" s="36" t="s">
        <v>439</v>
      </c>
      <c r="C284" s="36"/>
      <c r="D284" s="33" t="s">
        <v>453</v>
      </c>
      <c r="E284" s="35">
        <v>378886.29</v>
      </c>
    </row>
    <row r="285" spans="1:5" ht="14.25">
      <c r="A285" s="21">
        <v>151</v>
      </c>
      <c r="B285" s="36" t="s">
        <v>406</v>
      </c>
      <c r="C285" s="36"/>
      <c r="D285" s="33" t="s">
        <v>454</v>
      </c>
      <c r="E285" s="35">
        <v>48598.26</v>
      </c>
    </row>
    <row r="286" spans="1:5" ht="14.25">
      <c r="A286" s="21">
        <v>152</v>
      </c>
      <c r="B286" s="36" t="s">
        <v>411</v>
      </c>
      <c r="C286" s="36"/>
      <c r="D286" s="33" t="s">
        <v>455</v>
      </c>
      <c r="E286" s="35">
        <v>18593</v>
      </c>
    </row>
    <row r="287" spans="1:5" ht="14.25">
      <c r="A287" s="21">
        <v>153</v>
      </c>
      <c r="B287" s="36" t="s">
        <v>440</v>
      </c>
      <c r="C287" s="36"/>
      <c r="D287" s="33" t="s">
        <v>456</v>
      </c>
      <c r="E287" s="35">
        <v>101955.22</v>
      </c>
    </row>
    <row r="288" spans="1:5" ht="14.25">
      <c r="A288" s="21">
        <v>154</v>
      </c>
      <c r="B288" s="36" t="s">
        <v>441</v>
      </c>
      <c r="C288" s="36"/>
      <c r="D288" s="33" t="s">
        <v>457</v>
      </c>
      <c r="E288" s="35">
        <v>99103.59999999999</v>
      </c>
    </row>
    <row r="289" spans="1:5" ht="14.25">
      <c r="A289" s="21">
        <v>155</v>
      </c>
      <c r="B289" s="36" t="s">
        <v>417</v>
      </c>
      <c r="C289" s="36"/>
      <c r="D289" s="33" t="s">
        <v>458</v>
      </c>
      <c r="E289" s="35">
        <v>23878.31</v>
      </c>
    </row>
    <row r="290" spans="1:5" ht="14.25">
      <c r="A290" s="21">
        <v>156</v>
      </c>
      <c r="B290" s="36" t="s">
        <v>442</v>
      </c>
      <c r="C290" s="36"/>
      <c r="D290" s="33" t="s">
        <v>459</v>
      </c>
      <c r="E290" s="35">
        <v>40782.079999999994</v>
      </c>
    </row>
    <row r="291" spans="1:5" ht="14.25">
      <c r="A291" s="21">
        <v>157</v>
      </c>
      <c r="B291" s="36" t="s">
        <v>443</v>
      </c>
      <c r="C291" s="36"/>
      <c r="D291" s="33" t="s">
        <v>460</v>
      </c>
      <c r="E291" s="35">
        <v>6127</v>
      </c>
    </row>
    <row r="292" spans="1:5" ht="14.25">
      <c r="A292" s="21">
        <v>158</v>
      </c>
      <c r="B292" s="36" t="s">
        <v>444</v>
      </c>
      <c r="C292" s="36"/>
      <c r="D292" s="33" t="s">
        <v>461</v>
      </c>
      <c r="E292" s="35">
        <v>133892.55</v>
      </c>
    </row>
    <row r="293" spans="1:5" ht="14.25">
      <c r="A293" s="21">
        <v>159</v>
      </c>
      <c r="B293" s="36" t="s">
        <v>445</v>
      </c>
      <c r="C293" s="36"/>
      <c r="D293" s="33" t="s">
        <v>462</v>
      </c>
      <c r="E293" s="35">
        <v>31694.530000000002</v>
      </c>
    </row>
    <row r="294" spans="1:5" ht="14.25">
      <c r="A294" s="21">
        <v>160</v>
      </c>
      <c r="B294" s="36" t="s">
        <v>446</v>
      </c>
      <c r="C294" s="36"/>
      <c r="D294" s="33" t="s">
        <v>463</v>
      </c>
      <c r="E294" s="35">
        <v>4298.06</v>
      </c>
    </row>
    <row r="295" spans="1:5" ht="14.25">
      <c r="A295" s="67">
        <v>161</v>
      </c>
      <c r="B295" s="33" t="s">
        <v>477</v>
      </c>
      <c r="C295" s="36"/>
      <c r="D295" s="33" t="s">
        <v>478</v>
      </c>
      <c r="E295" s="35">
        <v>47965.56</v>
      </c>
    </row>
    <row r="296" spans="1:5" ht="14.25">
      <c r="A296" s="66">
        <v>162</v>
      </c>
      <c r="B296" s="44" t="s">
        <v>481</v>
      </c>
      <c r="C296" s="36"/>
      <c r="D296" s="44" t="s">
        <v>482</v>
      </c>
      <c r="E296" s="45">
        <v>25801.82</v>
      </c>
    </row>
    <row r="297" spans="1:5" ht="14.25">
      <c r="A297" s="66">
        <v>163</v>
      </c>
      <c r="B297" s="44" t="s">
        <v>479</v>
      </c>
      <c r="C297" s="36"/>
      <c r="D297" s="44" t="s">
        <v>483</v>
      </c>
      <c r="E297" s="45">
        <v>25801.82</v>
      </c>
    </row>
    <row r="298" spans="1:5" ht="14.25">
      <c r="A298" s="21"/>
      <c r="B298" s="36"/>
      <c r="C298" s="36"/>
      <c r="D298" s="33"/>
      <c r="E298" s="42">
        <f>SUM(E278:E297)</f>
        <v>2443164.8699999996</v>
      </c>
    </row>
    <row r="299" spans="1:5" ht="18">
      <c r="A299" s="83" t="s">
        <v>207</v>
      </c>
      <c r="B299" s="83"/>
      <c r="C299" s="83"/>
      <c r="D299" s="83"/>
      <c r="E299" s="43">
        <f>SUM(E298,E276,E260,E108,E105,E82,E36)</f>
        <v>111175387.5</v>
      </c>
    </row>
    <row r="300" ht="36" customHeight="1">
      <c r="E300" s="41"/>
    </row>
  </sheetData>
  <sheetProtection/>
  <mergeCells count="13">
    <mergeCell ref="A119:E119"/>
    <mergeCell ref="A277:E277"/>
    <mergeCell ref="A261:E261"/>
    <mergeCell ref="A299:D299"/>
    <mergeCell ref="A105:D105"/>
    <mergeCell ref="A82:D82"/>
    <mergeCell ref="A36:D36"/>
    <mergeCell ref="B6:E6"/>
    <mergeCell ref="B37:E37"/>
    <mergeCell ref="B83:E83"/>
    <mergeCell ref="B106:E106"/>
    <mergeCell ref="B118:E118"/>
    <mergeCell ref="A108:D108"/>
  </mergeCell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DFM</dc:creator>
  <cp:keywords/>
  <dc:description/>
  <cp:lastModifiedBy>Malgorzata Irzabek</cp:lastModifiedBy>
  <cp:lastPrinted>2015-10-21T07:15:30Z</cp:lastPrinted>
  <dcterms:created xsi:type="dcterms:W3CDTF">2011-03-01T12:16:40Z</dcterms:created>
  <dcterms:modified xsi:type="dcterms:W3CDTF">2015-11-12T11:54:28Z</dcterms:modified>
  <cp:category/>
  <cp:version/>
  <cp:contentType/>
  <cp:contentStatus/>
</cp:coreProperties>
</file>